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brett/My Drive (brett@otberg.com)/Powerful Practice/Quality of Occupational Performance/QOP Programs/ADL/"/>
    </mc:Choice>
  </mc:AlternateContent>
  <xr:revisionPtr revIDLastSave="0" documentId="13_ncr:1_{E8D5A26D-73E9-BC40-B45E-4B4EF2AEBFBB}" xr6:coauthVersionLast="47" xr6:coauthVersionMax="47" xr10:uidLastSave="{00000000-0000-0000-0000-000000000000}"/>
  <workbookProtection workbookAlgorithmName="SHA-512" workbookHashValue="hjBUT25STuF4rK4nQK/Gzdi8hgiCTqm7jRDycDn3PKvcvocHuhaDv8JJ8wuH1KVdQRB6PwXhKNGz5zjs0HxZXA==" workbookSaltValue="wpZwXTfUwmatsOjIaOn5iQ==" workbookSpinCount="100000" lockStructure="1"/>
  <bookViews>
    <workbookView xWindow="18260" yWindow="500" windowWidth="22700" windowHeight="19060" xr2:uid="{9D142128-9BEF-4936-AF09-5B4D6CBA0D99}"/>
  </bookViews>
  <sheets>
    <sheet name="ADLProgram" sheetId="1" r:id="rId1"/>
    <sheet name="2026.03.28" sheetId="3" r:id="rId2"/>
    <sheet name="Data" sheetId="2" state="hidden" r:id="rId3"/>
  </sheets>
  <definedNames>
    <definedName name="Level1Category">Data!$H:$H</definedName>
    <definedName name="Level2Subgroup">Data!$I:$I</definedName>
    <definedName name="Level3Task">Data!$Z:$Z</definedName>
    <definedName name="MotorChallenge">Data!$AK:$AK</definedName>
    <definedName name="_xlnm.Print_Area" localSheetId="0">ADLProgram!$A$1:$P$116</definedName>
    <definedName name="ProcessChallenge">Data!$AL:$AL</definedName>
    <definedName name="Rating">Data!$O$25:$O$28</definedName>
    <definedName name="Satisfaction">Data!$I$16:$I$20</definedName>
    <definedName name="Score">Data!$P$25:$P$28</definedName>
    <definedName name="SubgroupFullList">Data!$Y:$Y</definedName>
    <definedName name="TaskFullList">Data!$AI:$AI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4" i="2" l="1" a="1"/>
  <c r="Y4" i="2" s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N6" i="1" l="1"/>
  <c r="I20" i="1" l="1"/>
  <c r="N90" i="1" s="1"/>
  <c r="A20" i="1"/>
  <c r="F90" i="1" s="1"/>
  <c r="I18" i="1"/>
  <c r="A18" i="1"/>
  <c r="AI4" i="2" a="1"/>
  <c r="H4" i="2" a="1"/>
  <c r="H4" i="2" s="1"/>
  <c r="I4" i="2" s="1" a="1"/>
  <c r="I4" i="2" s="1"/>
  <c r="AK93" i="2" l="1" a="1"/>
  <c r="AK93" i="2" s="1"/>
  <c r="AK6" i="2" a="1"/>
  <c r="AK6" i="2" s="1"/>
  <c r="AL93" i="2" a="1"/>
  <c r="AL93" i="2" s="1"/>
  <c r="AI4" i="2"/>
  <c r="AK4" i="2" s="1" a="1"/>
  <c r="AK4" i="2" s="1"/>
  <c r="AL9" i="2" a="1"/>
  <c r="AL9" i="2" s="1"/>
  <c r="AK51" i="2" a="1"/>
  <c r="AK51" i="2" s="1"/>
  <c r="AK24" i="2" a="1"/>
  <c r="AK24" i="2" s="1"/>
  <c r="AK80" i="2" a="1"/>
  <c r="AK80" i="2" s="1"/>
  <c r="AL85" i="2" a="1"/>
  <c r="AL85" i="2" s="1"/>
  <c r="AK45" i="2" a="1"/>
  <c r="AK45" i="2" s="1"/>
  <c r="AL88" i="2" a="1"/>
  <c r="AL88" i="2" s="1"/>
  <c r="AK63" i="2" a="1"/>
  <c r="AK63" i="2" s="1"/>
  <c r="AL70" i="2" a="1"/>
  <c r="AL70" i="2" s="1"/>
  <c r="AK90" i="2" a="1"/>
  <c r="AK90" i="2" s="1"/>
  <c r="AK37" i="2" a="1"/>
  <c r="AK37" i="2" s="1"/>
  <c r="AL5" i="2" a="1"/>
  <c r="AL5" i="2" s="1"/>
  <c r="AL37" i="2" a="1"/>
  <c r="AL37" i="2" s="1"/>
  <c r="AK5" i="2" a="1"/>
  <c r="AK5" i="2" s="1"/>
  <c r="AK47" i="2" a="1"/>
  <c r="AK47" i="2" s="1"/>
  <c r="AK66" i="2" a="1"/>
  <c r="AK66" i="2" s="1"/>
  <c r="AL6" i="2" a="1"/>
  <c r="AL6" i="2" s="1"/>
  <c r="AL24" i="2" a="1"/>
  <c r="AL24" i="2" s="1"/>
  <c r="AL40" i="2" a="1"/>
  <c r="AL40" i="2" s="1"/>
  <c r="AL55" i="2" a="1"/>
  <c r="AL55" i="2" s="1"/>
  <c r="AL75" i="2" a="1"/>
  <c r="AL75" i="2" s="1"/>
  <c r="AL12" i="2" a="1"/>
  <c r="AL12" i="2" s="1"/>
  <c r="AK20" i="2" a="1"/>
  <c r="AK20" i="2" s="1"/>
  <c r="AK34" i="2" a="1"/>
  <c r="AK34" i="2" s="1"/>
  <c r="AK56" i="2" a="1"/>
  <c r="AK56" i="2" s="1"/>
  <c r="AK82" i="2" a="1"/>
  <c r="AK82" i="2" s="1"/>
  <c r="AL38" i="2" a="1"/>
  <c r="AL38" i="2" s="1"/>
  <c r="AL73" i="2" a="1"/>
  <c r="AL73" i="2" s="1"/>
  <c r="AL25" i="2" a="1"/>
  <c r="AL25" i="2" s="1"/>
  <c r="AL77" i="2" a="1"/>
  <c r="AL77" i="2" s="1"/>
  <c r="AK21" i="2" a="1"/>
  <c r="AK21" i="2" s="1"/>
  <c r="AK38" i="2" a="1"/>
  <c r="AK38" i="2" s="1"/>
  <c r="AK57" i="2" a="1"/>
  <c r="AK57" i="2" s="1"/>
  <c r="AK83" i="2" a="1"/>
  <c r="AK83" i="2" s="1"/>
  <c r="AL39" i="2" a="1"/>
  <c r="AL39" i="2" s="1"/>
  <c r="AL76" i="2" a="1"/>
  <c r="AL76" i="2" s="1"/>
  <c r="AL17" i="2" a="1"/>
  <c r="AL17" i="2" s="1"/>
  <c r="AL35" i="2" a="1"/>
  <c r="AL35" i="2" s="1"/>
  <c r="AK64" i="2" a="1"/>
  <c r="AK64" i="2" s="1"/>
  <c r="AL36" i="2" a="1"/>
  <c r="AL36" i="2" s="1"/>
  <c r="AK74" i="2" a="1"/>
  <c r="AK74" i="2" s="1"/>
  <c r="AL41" i="2" a="1"/>
  <c r="AL41" i="2" s="1"/>
  <c r="AK11" i="2" a="1"/>
  <c r="AK11" i="2" s="1"/>
  <c r="AK7" i="2" a="1"/>
  <c r="AK7" i="2" s="1"/>
  <c r="AK49" i="2" a="1"/>
  <c r="AK49" i="2" s="1"/>
  <c r="AK75" i="2" a="1"/>
  <c r="AK75" i="2" s="1"/>
  <c r="AL8" i="2" a="1"/>
  <c r="AL8" i="2" s="1"/>
  <c r="AL27" i="2" a="1"/>
  <c r="AL27" i="2" s="1"/>
  <c r="AL42" i="2" a="1"/>
  <c r="AL42" i="2" s="1"/>
  <c r="AL58" i="2" a="1"/>
  <c r="AL58" i="2" s="1"/>
  <c r="AL80" i="2" a="1"/>
  <c r="AL80" i="2" s="1"/>
  <c r="AK10" i="2" a="1"/>
  <c r="AK10" i="2" s="1"/>
  <c r="AK22" i="2" a="1"/>
  <c r="AK22" i="2" s="1"/>
  <c r="AK39" i="2" a="1"/>
  <c r="AK39" i="2" s="1"/>
  <c r="AK59" i="2" a="1"/>
  <c r="AK59" i="2" s="1"/>
  <c r="AK86" i="2" a="1"/>
  <c r="AK86" i="2" s="1"/>
  <c r="AL43" i="2" a="1"/>
  <c r="AL43" i="2" s="1"/>
  <c r="AL78" i="2" a="1"/>
  <c r="AL78" i="2" s="1"/>
  <c r="AK79" i="2" a="1"/>
  <c r="AK79" i="2" s="1"/>
  <c r="AK41" i="2" a="1"/>
  <c r="AK41" i="2" s="1"/>
  <c r="AK52" i="2" a="1"/>
  <c r="AK52" i="2" s="1"/>
  <c r="AL47" i="2" a="1"/>
  <c r="AL47" i="2" s="1"/>
  <c r="AK25" i="2" a="1"/>
  <c r="AK25" i="2" s="1"/>
  <c r="AL56" i="2" a="1"/>
  <c r="AL56" i="2" s="1"/>
  <c r="AK84" i="2" a="1"/>
  <c r="AK84" i="2" s="1"/>
  <c r="AL66" i="2" a="1"/>
  <c r="AL66" i="2" s="1"/>
  <c r="AK60" i="2" a="1"/>
  <c r="AK60" i="2" s="1"/>
  <c r="AK88" i="2" a="1"/>
  <c r="AK88" i="2" s="1"/>
  <c r="AL34" i="2" a="1"/>
  <c r="AL34" i="2" s="1"/>
  <c r="AK12" i="2" a="1"/>
  <c r="AK12" i="2" s="1"/>
  <c r="AK73" i="2" a="1"/>
  <c r="AK73" i="2" s="1"/>
  <c r="AL63" i="2" a="1"/>
  <c r="AL63" i="2" s="1"/>
  <c r="AK89" i="2" a="1"/>
  <c r="AK89" i="2" s="1"/>
  <c r="AL51" i="2" a="1"/>
  <c r="AL51" i="2" s="1"/>
  <c r="AL22" i="2" a="1"/>
  <c r="AL22" i="2" s="1"/>
  <c r="AK48" i="2" a="1"/>
  <c r="AK48" i="2" s="1"/>
  <c r="AL7" i="2" a="1"/>
  <c r="AL7" i="2" s="1"/>
  <c r="AL57" i="2" a="1"/>
  <c r="AL57" i="2" s="1"/>
  <c r="AK8" i="2" a="1"/>
  <c r="AK8" i="2" s="1"/>
  <c r="AK50" i="2" a="1"/>
  <c r="AK50" i="2" s="1"/>
  <c r="AK77" i="2" a="1"/>
  <c r="AK77" i="2" s="1"/>
  <c r="AL28" i="2" a="1"/>
  <c r="AL28" i="2" s="1"/>
  <c r="AL45" i="2" a="1"/>
  <c r="AL45" i="2" s="1"/>
  <c r="AL60" i="2" a="1"/>
  <c r="AL60" i="2" s="1"/>
  <c r="AL82" i="2" a="1"/>
  <c r="AL82" i="2" s="1"/>
  <c r="AK16" i="2" a="1"/>
  <c r="AK16" i="2" s="1"/>
  <c r="P9" i="2" s="1" a="1"/>
  <c r="P9" i="2" s="1"/>
  <c r="AK23" i="2" a="1"/>
  <c r="AK23" i="2" s="1"/>
  <c r="AK40" i="2" a="1"/>
  <c r="AK40" i="2" s="1"/>
  <c r="AK61" i="2" a="1"/>
  <c r="AK61" i="2" s="1"/>
  <c r="AK87" i="2" a="1"/>
  <c r="AK87" i="2" s="1"/>
  <c r="AL44" i="2" a="1"/>
  <c r="AL44" i="2" s="1"/>
  <c r="AL79" i="2" a="1"/>
  <c r="AL79" i="2" s="1"/>
  <c r="AL61" i="2" a="1"/>
  <c r="AL61" i="2" s="1"/>
  <c r="AL52" i="2" a="1"/>
  <c r="AL52" i="2" s="1"/>
  <c r="AL81" i="2" a="1"/>
  <c r="AL81" i="2" s="1"/>
  <c r="AL83" i="2" a="1"/>
  <c r="AL83" i="2" s="1"/>
  <c r="AL84" i="2" a="1"/>
  <c r="AL84" i="2" s="1"/>
  <c r="AL10" i="2" a="1"/>
  <c r="AL10" i="2" s="1"/>
  <c r="AK92" i="2" a="1"/>
  <c r="AK92" i="2" s="1"/>
  <c r="AL90" i="2" a="1"/>
  <c r="AL90" i="2" s="1"/>
  <c r="AL29" i="2" a="1"/>
  <c r="AL29" i="2" s="1"/>
  <c r="AK62" i="2" a="1"/>
  <c r="AK62" i="2" s="1"/>
  <c r="AL30" i="2" a="1"/>
  <c r="AL30" i="2" s="1"/>
  <c r="AK67" i="2" a="1"/>
  <c r="AK67" i="2" s="1"/>
  <c r="AK55" i="2" a="1"/>
  <c r="AK55" i="2" s="1"/>
  <c r="AL48" i="2" a="1"/>
  <c r="AL48" i="2" s="1"/>
  <c r="AK26" i="2" a="1"/>
  <c r="AK26" i="2" s="1"/>
  <c r="AK43" i="2" a="1"/>
  <c r="AK43" i="2" s="1"/>
  <c r="AK70" i="2" a="1"/>
  <c r="AK70" i="2" s="1"/>
  <c r="AL18" i="2" a="1"/>
  <c r="AL18" i="2" s="1"/>
  <c r="AL59" i="2" a="1"/>
  <c r="AL59" i="2" s="1"/>
  <c r="AL86" i="2" a="1"/>
  <c r="AL86" i="2" s="1"/>
  <c r="AK28" i="2" a="1"/>
  <c r="AK28" i="2" s="1"/>
  <c r="AK58" i="2" a="1"/>
  <c r="AK58" i="2" s="1"/>
  <c r="AK85" i="2" a="1"/>
  <c r="AK85" i="2" s="1"/>
  <c r="AL15" i="2" a="1"/>
  <c r="AL15" i="2" s="1"/>
  <c r="AL33" i="2" a="1"/>
  <c r="AL33" i="2" s="1"/>
  <c r="AL49" i="2" a="1"/>
  <c r="AL49" i="2" s="1"/>
  <c r="AL68" i="2" a="1"/>
  <c r="AL68" i="2" s="1"/>
  <c r="AL91" i="2" a="1"/>
  <c r="AL91" i="2" s="1"/>
  <c r="AK72" i="2" a="1"/>
  <c r="AK72" i="2" s="1"/>
  <c r="AK27" i="2" a="1"/>
  <c r="AK27" i="2" s="1"/>
  <c r="AK44" i="2" a="1"/>
  <c r="AK44" i="2" s="1"/>
  <c r="AK71" i="2" a="1"/>
  <c r="AK71" i="2" s="1"/>
  <c r="AL19" i="2" a="1"/>
  <c r="AL19" i="2" s="1"/>
  <c r="AL62" i="2" a="1"/>
  <c r="AL62" i="2" s="1"/>
  <c r="AL87" i="2" a="1"/>
  <c r="AL87" i="2" s="1"/>
  <c r="AL46" i="2" a="1"/>
  <c r="AL46" i="2" s="1"/>
  <c r="AK14" i="2" a="1"/>
  <c r="AK14" i="2" s="1"/>
  <c r="AL65" i="2" a="1"/>
  <c r="AL65" i="2" s="1"/>
  <c r="AK42" i="2" a="1"/>
  <c r="AK42" i="2" s="1"/>
  <c r="AK15" i="2" a="1"/>
  <c r="AK15" i="2" s="1"/>
  <c r="AL31" i="2" a="1"/>
  <c r="AL31" i="2" s="1"/>
  <c r="AK31" i="2" a="1"/>
  <c r="AK31" i="2" s="1"/>
  <c r="AL50" i="2" a="1"/>
  <c r="AL50" i="2" s="1"/>
  <c r="AK13" i="2" a="1"/>
  <c r="AK13" i="2" s="1"/>
  <c r="AK30" i="2" a="1"/>
  <c r="AK30" i="2" s="1"/>
  <c r="AK46" i="2" a="1"/>
  <c r="AK46" i="2" s="1"/>
  <c r="AK76" i="2" a="1"/>
  <c r="AK76" i="2" s="1"/>
  <c r="AL21" i="2" a="1"/>
  <c r="AL21" i="2" s="1"/>
  <c r="AL64" i="2" a="1"/>
  <c r="AL64" i="2" s="1"/>
  <c r="AL89" i="2" a="1"/>
  <c r="AL89" i="2" s="1"/>
  <c r="AK9" i="2" a="1"/>
  <c r="AK9" i="2" s="1"/>
  <c r="AK17" i="2" a="1"/>
  <c r="AK17" i="2" s="1"/>
  <c r="AL11" i="2" a="1"/>
  <c r="AL11" i="2" s="1"/>
  <c r="AK68" i="2" a="1"/>
  <c r="AK68" i="2" s="1"/>
  <c r="AL13" i="2" a="1"/>
  <c r="AL13" i="2" s="1"/>
  <c r="AL14" i="2" a="1"/>
  <c r="AL14" i="2" s="1"/>
  <c r="AK69" i="2" a="1"/>
  <c r="AK69" i="2" s="1"/>
  <c r="AL16" i="2" a="1"/>
  <c r="AL16" i="2" s="1"/>
  <c r="P11" i="2" s="1" a="1"/>
  <c r="P11" i="2" s="1"/>
  <c r="AL69" i="2" a="1"/>
  <c r="AL69" i="2" s="1"/>
  <c r="AK29" i="2" a="1"/>
  <c r="AK29" i="2" s="1"/>
  <c r="AL20" i="2" a="1"/>
  <c r="AL20" i="2" s="1"/>
  <c r="AK35" i="2" a="1"/>
  <c r="AK35" i="2" s="1"/>
  <c r="AK36" i="2" a="1"/>
  <c r="AK36" i="2" s="1"/>
  <c r="AL53" i="2" a="1"/>
  <c r="AL53" i="2" s="1"/>
  <c r="AL71" i="2" a="1"/>
  <c r="AL71" i="2" s="1"/>
  <c r="AK18" i="2" a="1"/>
  <c r="AK18" i="2" s="1"/>
  <c r="AK32" i="2" a="1"/>
  <c r="AK32" i="2" s="1"/>
  <c r="AK53" i="2" a="1"/>
  <c r="AK53" i="2" s="1"/>
  <c r="AK78" i="2" a="1"/>
  <c r="AK78" i="2" s="1"/>
  <c r="AL26" i="2" a="1"/>
  <c r="AL26" i="2" s="1"/>
  <c r="AL67" i="2" a="1"/>
  <c r="AL67" i="2" s="1"/>
  <c r="AL92" i="2" a="1"/>
  <c r="AL92" i="2" s="1"/>
  <c r="AK65" i="2" a="1"/>
  <c r="AK65" i="2" s="1"/>
  <c r="AL23" i="2" a="1"/>
  <c r="AL23" i="2" s="1"/>
  <c r="AL54" i="2" a="1"/>
  <c r="AL54" i="2" s="1"/>
  <c r="AL74" i="2" a="1"/>
  <c r="AL74" i="2" s="1"/>
  <c r="AK19" i="2" a="1"/>
  <c r="AK19" i="2" s="1"/>
  <c r="AK33" i="2" a="1"/>
  <c r="AK33" i="2" s="1"/>
  <c r="AK54" i="2" a="1"/>
  <c r="AK54" i="2" s="1"/>
  <c r="AK81" i="2" a="1"/>
  <c r="AK81" i="2" s="1"/>
  <c r="AL32" i="2" a="1"/>
  <c r="AL32" i="2" s="1"/>
  <c r="AL72" i="2" a="1"/>
  <c r="AL72" i="2" s="1"/>
  <c r="AK91" i="2" a="1"/>
  <c r="AK91" i="2" s="1"/>
  <c r="AL4" i="2" a="1"/>
  <c r="AL4" i="2" s="1"/>
  <c r="N89" i="1" a="1"/>
  <c r="N89" i="1" s="1"/>
  <c r="F89" i="1" a="1"/>
  <c r="F89" i="1" s="1"/>
  <c r="F57" i="1" a="1"/>
  <c r="F57" i="1" s="1"/>
  <c r="Z26" i="2" a="1"/>
  <c r="Z26" i="2" s="1"/>
  <c r="Z21" i="2" a="1"/>
  <c r="Z21" i="2" s="1"/>
  <c r="Z10" i="2" a="1"/>
  <c r="Z10" i="2" s="1"/>
  <c r="Z22" i="2" a="1"/>
  <c r="Z22" i="2" s="1"/>
  <c r="Z13" i="2" a="1"/>
  <c r="Z13" i="2" s="1"/>
  <c r="Z5" i="2" a="1"/>
  <c r="Z5" i="2" s="1"/>
  <c r="Z11" i="2" a="1"/>
  <c r="Z11" i="2" s="1"/>
  <c r="Z23" i="2" a="1"/>
  <c r="Z23" i="2" s="1"/>
  <c r="Z17" i="2" a="1"/>
  <c r="Z17" i="2" s="1"/>
  <c r="Z9" i="2" a="1"/>
  <c r="Z9" i="2" s="1"/>
  <c r="Z12" i="2" a="1"/>
  <c r="Z12" i="2" s="1"/>
  <c r="Z24" i="2" a="1"/>
  <c r="Z24" i="2" s="1"/>
  <c r="Z25" i="2" a="1"/>
  <c r="Z25" i="2" s="1"/>
  <c r="Z15" i="2" a="1"/>
  <c r="Z15" i="2" s="1"/>
  <c r="Z27" i="2" a="1"/>
  <c r="Z27" i="2" s="1"/>
  <c r="Z4" i="2" a="1"/>
  <c r="Z4" i="2" s="1"/>
  <c r="Z16" i="2" a="1"/>
  <c r="Z16" i="2" s="1"/>
  <c r="Z28" i="2" a="1"/>
  <c r="Z28" i="2" s="1"/>
  <c r="Z29" i="2" a="1"/>
  <c r="Z29" i="2" s="1"/>
  <c r="Z14" i="2" a="1"/>
  <c r="Z14" i="2" s="1"/>
  <c r="Z6" i="2" a="1"/>
  <c r="Z6" i="2" s="1"/>
  <c r="Z18" i="2" a="1"/>
  <c r="Z18" i="2" s="1"/>
  <c r="Z30" i="2" a="1"/>
  <c r="Z30" i="2" s="1"/>
  <c r="Z7" i="2" a="1"/>
  <c r="Z7" i="2" s="1"/>
  <c r="Z31" i="2" a="1"/>
  <c r="Z31" i="2" s="1"/>
  <c r="Z19" i="2" a="1"/>
  <c r="Z19" i="2" s="1"/>
  <c r="Z8" i="2" a="1"/>
  <c r="Z8" i="2" s="1"/>
  <c r="Z20" i="2" a="1"/>
  <c r="Z20" i="2" s="1"/>
  <c r="I6" i="2" a="1"/>
  <c r="I6" i="2" s="1"/>
  <c r="I10" i="2" a="1"/>
  <c r="I10" i="2" s="1"/>
  <c r="I7" i="2" a="1"/>
  <c r="I7" i="2" s="1"/>
  <c r="I9" i="2" a="1"/>
  <c r="I9" i="2" s="1"/>
  <c r="I5" i="2" a="1"/>
  <c r="I5" i="2" s="1"/>
  <c r="P4" i="2" s="1" a="1"/>
  <c r="P4" i="2" s="1"/>
  <c r="I8" i="2" a="1"/>
  <c r="I8" i="2" s="1"/>
  <c r="N57" i="1" a="1"/>
  <c r="N57" i="1" s="1"/>
  <c r="N58" i="1" l="1"/>
  <c r="F58" i="1"/>
  <c r="A90" i="1"/>
  <c r="A58" i="1"/>
  <c r="P6" i="2" a="1"/>
  <c r="P6" i="2" s="1"/>
  <c r="F60" i="1" l="1"/>
  <c r="A60" i="1" s="1"/>
  <c r="A25" i="1" s="1"/>
  <c r="A26" i="1" s="1"/>
  <c r="F91" i="1"/>
  <c r="I25" i="1" s="1"/>
  <c r="I26" i="1" s="1"/>
  <c r="N28" i="1" l="1" a="1"/>
  <c r="N28" i="1" s="1"/>
  <c r="K28" i="1" a="1"/>
  <c r="K28" i="1" s="1"/>
  <c r="C25" i="1"/>
  <c r="K25" i="1"/>
  <c r="A9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<sst xmlns="http://schemas.openxmlformats.org/spreadsheetml/2006/main" count="688" uniqueCount="293">
  <si>
    <t>Name</t>
  </si>
  <si>
    <t>Date of evaluation</t>
  </si>
  <si>
    <t>Date of birth</t>
  </si>
  <si>
    <t>Age (years)</t>
  </si>
  <si>
    <t>Occupational therapist</t>
  </si>
  <si>
    <t>Observation 2  – Description of task performed</t>
  </si>
  <si>
    <t>Category</t>
  </si>
  <si>
    <t>Subgroup</t>
  </si>
  <si>
    <t>Task performed</t>
  </si>
  <si>
    <t>Results: Motor ability</t>
  </si>
  <si>
    <t>Results: Process ability</t>
  </si>
  <si>
    <t>Occupational performance motor skill ratings</t>
  </si>
  <si>
    <t xml:space="preserve">Observation 1        </t>
  </si>
  <si>
    <t xml:space="preserve">Observation 2        </t>
  </si>
  <si>
    <t xml:space="preserve">Occupational performance </t>
  </si>
  <si>
    <t>Observed</t>
  </si>
  <si>
    <t>Score</t>
  </si>
  <si>
    <t xml:space="preserve">Observed </t>
  </si>
  <si>
    <t xml:space="preserve"> problem</t>
  </si>
  <si>
    <t>problem</t>
  </si>
  <si>
    <t xml:space="preserve">Stabilizes </t>
  </si>
  <si>
    <t>None</t>
  </si>
  <si>
    <t xml:space="preserve">Aligns </t>
  </si>
  <si>
    <t>Mild</t>
  </si>
  <si>
    <t xml:space="preserve">Positions </t>
  </si>
  <si>
    <t>Marked</t>
  </si>
  <si>
    <t xml:space="preserve">Reaches </t>
  </si>
  <si>
    <t>Moderate</t>
  </si>
  <si>
    <t xml:space="preserve">Bends </t>
  </si>
  <si>
    <t xml:space="preserve">Grips </t>
  </si>
  <si>
    <t xml:space="preserve">Manipulates </t>
  </si>
  <si>
    <t xml:space="preserve">Coordinates </t>
  </si>
  <si>
    <t xml:space="preserve">Moves </t>
  </si>
  <si>
    <t xml:space="preserve">Lifts </t>
  </si>
  <si>
    <t xml:space="preserve">Walks </t>
  </si>
  <si>
    <t xml:space="preserve">Transports </t>
  </si>
  <si>
    <t xml:space="preserve">Calibrates </t>
  </si>
  <si>
    <t xml:space="preserve">Flows </t>
  </si>
  <si>
    <t xml:space="preserve">Endures </t>
  </si>
  <si>
    <t xml:space="preserve">Paces </t>
  </si>
  <si>
    <t>Much harder than average</t>
  </si>
  <si>
    <t>Occupational performance process skill ratings</t>
  </si>
  <si>
    <t>Paces</t>
  </si>
  <si>
    <t xml:space="preserve">Attends </t>
  </si>
  <si>
    <t xml:space="preserve">Heeds </t>
  </si>
  <si>
    <t xml:space="preserve">Chooses </t>
  </si>
  <si>
    <t xml:space="preserve">Uses </t>
  </si>
  <si>
    <t xml:space="preserve">Handles </t>
  </si>
  <si>
    <t xml:space="preserve">Inquires </t>
  </si>
  <si>
    <t xml:space="preserve">Initiates </t>
  </si>
  <si>
    <t xml:space="preserve">Continues </t>
  </si>
  <si>
    <t xml:space="preserve">Sequences </t>
  </si>
  <si>
    <t xml:space="preserve">Terminates </t>
  </si>
  <si>
    <t xml:space="preserve">Gathers </t>
  </si>
  <si>
    <t xml:space="preserve">Organizes </t>
  </si>
  <si>
    <t xml:space="preserve">Restores </t>
  </si>
  <si>
    <t xml:space="preserve">Navigates </t>
  </si>
  <si>
    <t xml:space="preserve">Adjusts </t>
  </si>
  <si>
    <t xml:space="preserve">Accommodates </t>
  </si>
  <si>
    <t xml:space="preserve">Benefits </t>
  </si>
  <si>
    <t>Personal ADL</t>
  </si>
  <si>
    <t>Groom</t>
  </si>
  <si>
    <t>Comb or brush hair</t>
  </si>
  <si>
    <t>Very easy</t>
  </si>
  <si>
    <t>Perform single grooming task</t>
  </si>
  <si>
    <t xml:space="preserve">Much easier than average </t>
  </si>
  <si>
    <t>Much easier than average</t>
  </si>
  <si>
    <t>Groom upper body</t>
  </si>
  <si>
    <t>Easier than average</t>
  </si>
  <si>
    <t>Shower</t>
  </si>
  <si>
    <t>Shower in shower stall or bathtub</t>
  </si>
  <si>
    <t>Average</t>
  </si>
  <si>
    <t>Dress</t>
  </si>
  <si>
    <t>Put on and tie shoes</t>
  </si>
  <si>
    <t>Put on shirt or blouse</t>
  </si>
  <si>
    <t>Dress upper and lower body</t>
  </si>
  <si>
    <t>Groom and dress</t>
  </si>
  <si>
    <t>Groom and dress upper and lower body</t>
  </si>
  <si>
    <t>Eat snack or meal</t>
  </si>
  <si>
    <t>Eat snack – with/without beverage</t>
  </si>
  <si>
    <t>Beverages and breakfasts</t>
  </si>
  <si>
    <t>Beverage with/without snack</t>
  </si>
  <si>
    <t>Pour beverage</t>
  </si>
  <si>
    <t>Prepare hot or cold beverage</t>
  </si>
  <si>
    <t>Prepare pot of brewed beverage</t>
  </si>
  <si>
    <t>Prepare stove-top espresso coffee</t>
  </si>
  <si>
    <t>Prepare mate</t>
  </si>
  <si>
    <t xml:space="preserve">Cereal or toast with beverage </t>
  </si>
  <si>
    <t>Prepare cold cereal with milk/yogurt and beverage</t>
  </si>
  <si>
    <t>Harder than average</t>
  </si>
  <si>
    <t>Prepare cooked cereal, cheese sandwich, and beverage</t>
  </si>
  <si>
    <t>Prepare toast and hot instant or brewed beverage</t>
  </si>
  <si>
    <t xml:space="preserve">Eggs </t>
  </si>
  <si>
    <t xml:space="preserve">Prepare boiled eggs served in egg cups </t>
  </si>
  <si>
    <t>Prepare eggs, meat/toast, and coffee or other beverage</t>
  </si>
  <si>
    <t>French toast and pancakes</t>
  </si>
  <si>
    <t>Prepare French toast and beverage</t>
  </si>
  <si>
    <t>Salads, soups, and sandwiches</t>
  </si>
  <si>
    <t xml:space="preserve">Salads </t>
  </si>
  <si>
    <t>Prepare cottage cheese and canned fruit salad</t>
  </si>
  <si>
    <t>Prepare fresh fruit salad</t>
  </si>
  <si>
    <t>Prepare green salad</t>
  </si>
  <si>
    <t>Soups</t>
  </si>
  <si>
    <t>Prepare miso soup</t>
  </si>
  <si>
    <t>Prepare gazpacho</t>
  </si>
  <si>
    <t xml:space="preserve">Prepare vegetable soup </t>
  </si>
  <si>
    <t>Sandwiches – open or closed</t>
  </si>
  <si>
    <t>Prepare sandwich with one or two spreads</t>
  </si>
  <si>
    <t>Prepare sandwich with meat/cheese</t>
  </si>
  <si>
    <t>Prepare grilled cheese sandwich and beverage</t>
  </si>
  <si>
    <t>Prepare open-faced sandwich and brewed beverage</t>
  </si>
  <si>
    <t>Other meal and food preparation</t>
  </si>
  <si>
    <t>Heat-and-eat dishes</t>
  </si>
  <si>
    <t>Prepare instant meal from a package</t>
  </si>
  <si>
    <t>Heat frozen or precooked food in microwave</t>
  </si>
  <si>
    <t>Prepare pasta – "pre-made" sauce and beverage</t>
  </si>
  <si>
    <t>Prepare rice, soup, and side dish</t>
  </si>
  <si>
    <t>Prepare fried rice</t>
  </si>
  <si>
    <t>Prepare Asian dish(es) with bowl of rice</t>
  </si>
  <si>
    <t xml:space="preserve">Meatballs </t>
  </si>
  <si>
    <t>Prepare meatballs, side dishes, and beverage</t>
  </si>
  <si>
    <t>Food preparation and baking</t>
  </si>
  <si>
    <t>Prepare vegetables to be used or eaten later</t>
  </si>
  <si>
    <t>Prepare tomato sauce for pasta</t>
  </si>
  <si>
    <t>Pack a lunch</t>
  </si>
  <si>
    <t>Prepare fried ripe plantains</t>
  </si>
  <si>
    <t>Prepare fried green plantains (“tostones")</t>
  </si>
  <si>
    <t>Outdoor grilling</t>
  </si>
  <si>
    <t>Grill meat/vegetable on charcoal/wood grill</t>
  </si>
  <si>
    <t>Cleaning and laundry</t>
  </si>
  <si>
    <t>Floor cleaning</t>
  </si>
  <si>
    <t>Sweep floor</t>
  </si>
  <si>
    <t>Dry mop or wet spray mop floor</t>
  </si>
  <si>
    <t>Wet mop floor</t>
  </si>
  <si>
    <t>Vacuum floor</t>
  </si>
  <si>
    <t>Vacuum two rooms on different levels</t>
  </si>
  <si>
    <t>Bathroom cleaning</t>
  </si>
  <si>
    <t xml:space="preserve">Clean entire bathroom </t>
  </si>
  <si>
    <t>Window washing</t>
  </si>
  <si>
    <t xml:space="preserve">Wash inside of windows </t>
  </si>
  <si>
    <t xml:space="preserve">Laundry </t>
  </si>
  <si>
    <t>Fold laundry</t>
  </si>
  <si>
    <t>Hand wash laundry</t>
  </si>
  <si>
    <t>Iron shirt or blouse – board already set up</t>
  </si>
  <si>
    <t>Iron shirt or blouse – set up board</t>
  </si>
  <si>
    <t>Iron and put away three garments</t>
  </si>
  <si>
    <t>Other routine household tasks</t>
  </si>
  <si>
    <t xml:space="preserve">Table setting </t>
  </si>
  <si>
    <t>Set table – Swedish style</t>
  </si>
  <si>
    <t xml:space="preserve">Wash and/or put away dishes </t>
  </si>
  <si>
    <t>Hand wash dishes</t>
  </si>
  <si>
    <t>Hand wash and put away dishes</t>
  </si>
  <si>
    <t>Unload and put away dishes from dishwasher</t>
  </si>
  <si>
    <t xml:space="preserve">Feed pets and change water </t>
  </si>
  <si>
    <t xml:space="preserve">Bed tasks </t>
  </si>
  <si>
    <t>Lay out bedding on floor – Japanese style</t>
  </si>
  <si>
    <t>Make bed</t>
  </si>
  <si>
    <t>Change sheets on bed</t>
  </si>
  <si>
    <t xml:space="preserve">Plant care </t>
  </si>
  <si>
    <t>Water houseplants and remove dry leaves</t>
  </si>
  <si>
    <t>Repot small houseplant</t>
  </si>
  <si>
    <t>Outdoor and community tasks</t>
  </si>
  <si>
    <t xml:space="preserve">Outdoor maintenance </t>
  </si>
  <si>
    <t>Sweep outdoors – debris or snow</t>
  </si>
  <si>
    <t>Rake or weed outdoors</t>
  </si>
  <si>
    <t>Repair bicycle tube puncture</t>
  </si>
  <si>
    <t>Clean inside of car</t>
  </si>
  <si>
    <t>Wash car</t>
  </si>
  <si>
    <t>Shopping</t>
  </si>
  <si>
    <r>
      <t xml:space="preserve">Shopping </t>
    </r>
    <r>
      <rPr>
        <sz val="12"/>
        <color rgb="FF000000"/>
        <rFont val="Aptos Narrow"/>
        <family val="2"/>
      </rPr>
      <t>–</t>
    </r>
    <r>
      <rPr>
        <sz val="12"/>
        <color rgb="FF000000"/>
        <rFont val="Calibri"/>
        <family val="2"/>
      </rPr>
      <t xml:space="preserve"> four to six items</t>
    </r>
  </si>
  <si>
    <t>Task</t>
  </si>
  <si>
    <t>Motor challenge</t>
  </si>
  <si>
    <t>Process challenge</t>
  </si>
  <si>
    <t>Level1Category</t>
  </si>
  <si>
    <t>Formula 1</t>
  </si>
  <si>
    <t>Level2Subgroup</t>
  </si>
  <si>
    <t>Formula 2</t>
  </si>
  <si>
    <t>Data Valisation Formula 3</t>
  </si>
  <si>
    <t>Possible options</t>
  </si>
  <si>
    <t>SubgroupFullList</t>
  </si>
  <si>
    <t>Level3Task</t>
  </si>
  <si>
    <t>Need up to 7 columns for data to poplulate</t>
  </si>
  <si>
    <t>TaskFullList</t>
  </si>
  <si>
    <t>MotorChallenge</t>
  </si>
  <si>
    <t>ProcessChallenge</t>
  </si>
  <si>
    <t>Formula1</t>
  </si>
  <si>
    <t>Formula2</t>
  </si>
  <si>
    <t>motor</t>
  </si>
  <si>
    <t>process</t>
  </si>
  <si>
    <t>MotorPoints</t>
  </si>
  <si>
    <t>ProcessPoints</t>
  </si>
  <si>
    <t>Raw total 1</t>
  </si>
  <si>
    <t>Raw Total</t>
  </si>
  <si>
    <t>Max</t>
  </si>
  <si>
    <t>Min</t>
  </si>
  <si>
    <t>Adjustment1</t>
  </si>
  <si>
    <t>ScaledScore</t>
  </si>
  <si>
    <t>Rawtotal1</t>
  </si>
  <si>
    <t xml:space="preserve">Rawtotal1 </t>
  </si>
  <si>
    <t>AdjTotal</t>
  </si>
  <si>
    <t xml:space="preserve">Searches/Locates </t>
  </si>
  <si>
    <t xml:space="preserve">Notices/Responds </t>
  </si>
  <si>
    <t>motor skill</t>
  </si>
  <si>
    <t>process skill</t>
  </si>
  <si>
    <t>Rating</t>
  </si>
  <si>
    <r>
      <t xml:space="preserve">Observaton 1 </t>
    </r>
    <r>
      <rPr>
        <b/>
        <sz val="14"/>
        <color rgb="FF005DA2"/>
        <rFont val="Aptos Narrow"/>
        <family val="2"/>
      </rPr>
      <t>–</t>
    </r>
    <r>
      <rPr>
        <b/>
        <sz val="14"/>
        <color rgb="FF005DA2"/>
        <rFont val="Aptos Narrow"/>
        <family val="2"/>
        <scheme val="minor"/>
      </rPr>
      <t xml:space="preserve"> Description of task performed</t>
    </r>
  </si>
  <si>
    <t>Performs ADL tasks with extra effort</t>
  </si>
  <si>
    <t>Mscale</t>
  </si>
  <si>
    <t>Pscale</t>
  </si>
  <si>
    <t>Minterp</t>
  </si>
  <si>
    <t>Pinterp</t>
  </si>
  <si>
    <t>Table4</t>
  </si>
  <si>
    <t>Table5</t>
  </si>
  <si>
    <t>Self-reported level of satisfaction with ADL task performance*</t>
  </si>
  <si>
    <t>Markedly dissatisfied</t>
  </si>
  <si>
    <t>ADL task motor challenge</t>
  </si>
  <si>
    <t>ADL task process challenge</t>
  </si>
  <si>
    <t xml:space="preserve">       Observation Task 1:</t>
  </si>
  <si>
    <t xml:space="preserve">       Observation Task 2:</t>
  </si>
  <si>
    <t>Satisfaction</t>
  </si>
  <si>
    <t>Not reported</t>
  </si>
  <si>
    <t>Satisfied</t>
  </si>
  <si>
    <t>Minimally dissatisfied</t>
  </si>
  <si>
    <t>Moderately dissatisfied</t>
  </si>
  <si>
    <t>AgeMin</t>
  </si>
  <si>
    <t>AgeMax</t>
  </si>
  <si>
    <t>MotorM</t>
  </si>
  <si>
    <t>MotorSD</t>
  </si>
  <si>
    <t>ProcessM</t>
  </si>
  <si>
    <t>ProcessSD</t>
  </si>
  <si>
    <t>Table2</t>
  </si>
  <si>
    <t xml:space="preserve">      ADL motor</t>
  </si>
  <si>
    <t xml:space="preserve">         ADL process</t>
  </si>
  <si>
    <t>Definitions of terms in the Results</t>
  </si>
  <si>
    <t>Criterion-referenced interpretation</t>
  </si>
  <si>
    <t>Invalid: performance skill ratings too high, resulting in an invalid adjusted score</t>
  </si>
  <si>
    <t>Invalid: performance skill ratings too low, resulting in an invalid adjusted score</t>
  </si>
  <si>
    <t>Adjusted scale units: ADL motor</t>
  </si>
  <si>
    <t>6 and below</t>
  </si>
  <si>
    <t>7–76</t>
  </si>
  <si>
    <t>Adjusted scale units: ADL process</t>
  </si>
  <si>
    <t>7 and below</t>
  </si>
  <si>
    <t>58–70</t>
  </si>
  <si>
    <t>8–57</t>
  </si>
  <si>
    <t>ADL task performance may be inefficient</t>
  </si>
  <si>
    <t>ADL task performance is inefficient</t>
  </si>
  <si>
    <t>* The definitions of the key terms reported in the Results are listed below.</t>
  </si>
  <si>
    <t>ADL task performance is efficient</t>
  </si>
  <si>
    <t>Adjusted ADL motor ability in scaled units (Scale: 0–100)*</t>
  </si>
  <si>
    <t>Adjusted ADL process ability in scaled units (Scale: 0–100)*</t>
  </si>
  <si>
    <r>
      <t>Standardized z scores based on person's age (</t>
    </r>
    <r>
      <rPr>
        <b/>
        <i/>
        <sz val="11"/>
        <color theme="1"/>
        <rFont val="Aptos Narrow"/>
        <family val="2"/>
        <scheme val="minor"/>
      </rPr>
      <t xml:space="preserve">M </t>
    </r>
    <r>
      <rPr>
        <b/>
        <sz val="11"/>
        <color theme="1"/>
        <rFont val="Aptos Narrow"/>
        <family val="2"/>
        <scheme val="minor"/>
      </rPr>
      <t xml:space="preserve">= 0; </t>
    </r>
    <r>
      <rPr>
        <b/>
        <i/>
        <sz val="11"/>
        <color theme="1"/>
        <rFont val="Aptos Narrow"/>
        <family val="2"/>
        <scheme val="minor"/>
      </rPr>
      <t>SD</t>
    </r>
    <r>
      <rPr>
        <b/>
        <sz val="11"/>
        <color theme="1"/>
        <rFont val="Aptos Narrow"/>
        <family val="2"/>
        <scheme val="minor"/>
      </rPr>
      <t xml:space="preserve"> = 1)*</t>
    </r>
  </si>
  <si>
    <t>ADL tasks are performed efficiently: task actions are timely and spatio-temporally well organized</t>
  </si>
  <si>
    <t xml:space="preserve">     Date of report</t>
  </si>
  <si>
    <t xml:space="preserve">        Occupational therapist</t>
  </si>
  <si>
    <t xml:space="preserve">         signature</t>
  </si>
  <si>
    <r>
      <t xml:space="preserve">The </t>
    </r>
    <r>
      <rPr>
        <b/>
        <sz val="11"/>
        <color theme="1"/>
        <rFont val="Aptos Narrow"/>
        <family val="2"/>
        <scheme val="minor"/>
      </rPr>
      <t>self-reported level of satisfaction</t>
    </r>
    <r>
      <rPr>
        <sz val="11"/>
        <color theme="1"/>
        <rFont val="Aptos Narrow"/>
        <family val="2"/>
        <scheme val="minor"/>
      </rPr>
      <t xml:space="preserve"> is the extent to which the person reported they were satisfied (or less than fully satisfied) with their performance of the ADL task immediately after each observation. </t>
    </r>
  </si>
  <si>
    <t xml:space="preserve">     Quality of Occupational Performance: ADL – Results Report</t>
  </si>
  <si>
    <t>ADL tasks are performed without extra effort or clumsiness: task actions are smooth and accurate</t>
  </si>
  <si>
    <t>ADL tasks are performed with extra effort or clumsiness</t>
  </si>
  <si>
    <t>ADL tasks are performed with slight inefficiencies</t>
  </si>
  <si>
    <t>May perform ADL tasks with some extra effort or clumsiness</t>
  </si>
  <si>
    <t>ADL tasks performed with some clumsiness</t>
  </si>
  <si>
    <t>ADL tasks performed with ease</t>
  </si>
  <si>
    <t xml:space="preserve">Eat meal with beverage – cutlery or chopsticks </t>
  </si>
  <si>
    <t xml:space="preserve">Prepare Spanish omelet </t>
  </si>
  <si>
    <t>Prepare American-style pancakes and beverage</t>
  </si>
  <si>
    <t>Prepare European-style pancakes and beverage</t>
  </si>
  <si>
    <t>Grill meat/vegetable on outdoor gas grill</t>
  </si>
  <si>
    <t>Hang laundry to dry</t>
  </si>
  <si>
    <t>Feed dog or cat dry food and change water</t>
  </si>
  <si>
    <t>Feed dog or cat moist food and change water</t>
  </si>
  <si>
    <t xml:space="preserve">Easier than average </t>
  </si>
  <si>
    <t>Put on front-zip garment</t>
  </si>
  <si>
    <t>Prepare pot of brewed beverage served with snack</t>
  </si>
  <si>
    <t>Load and start washing machine</t>
  </si>
  <si>
    <t>Set table – standard style</t>
  </si>
  <si>
    <t>Put on socks and shoes – lace-up or slip-on</t>
  </si>
  <si>
    <t>Prepare cooked cereal and beverage</t>
  </si>
  <si>
    <r>
      <t xml:space="preserve">Prepare salad sandwich </t>
    </r>
    <r>
      <rPr>
        <sz val="11"/>
        <color theme="1"/>
        <rFont val="Aptos Narrow"/>
        <family val="2"/>
      </rPr>
      <t>– tuna, chicken, crab</t>
    </r>
  </si>
  <si>
    <t>Bake cake, muffins, or brownies from mix</t>
  </si>
  <si>
    <t xml:space="preserve">Pasta or rice dishes </t>
  </si>
  <si>
    <t>Prepare pasta – meat sauce/salad and beverage</t>
  </si>
  <si>
    <t>Prepare pizza from a dry pizza dough mix</t>
  </si>
  <si>
    <t>enter by hand</t>
  </si>
  <si>
    <r>
      <t xml:space="preserve">The </t>
    </r>
    <r>
      <rPr>
        <b/>
        <sz val="11"/>
        <color theme="1"/>
        <rFont val="Aptos Narrow"/>
        <family val="2"/>
        <scheme val="minor"/>
      </rPr>
      <t xml:space="preserve">standardized </t>
    </r>
    <r>
      <rPr>
        <b/>
        <i/>
        <sz val="11"/>
        <color theme="1"/>
        <rFont val="Aptos Narrow"/>
        <family val="2"/>
        <scheme val="minor"/>
      </rPr>
      <t>z</t>
    </r>
    <r>
      <rPr>
        <b/>
        <sz val="11"/>
        <color theme="1"/>
        <rFont val="Aptos Narrow"/>
        <family val="2"/>
        <scheme val="minor"/>
      </rPr>
      <t>-score</t>
    </r>
    <r>
      <rPr>
        <sz val="11"/>
        <color theme="1"/>
        <rFont val="Aptos Narrow"/>
        <family val="2"/>
        <scheme val="minor"/>
      </rPr>
      <t xml:space="preserve"> shows how far a person’s test result is above or below the mean (</t>
    </r>
    <r>
      <rPr>
        <i/>
        <sz val="11"/>
        <color theme="1"/>
        <rFont val="Aptos Narrow"/>
        <family val="2"/>
        <scheme val="minor"/>
      </rPr>
      <t>M</t>
    </r>
    <r>
      <rPr>
        <sz val="11"/>
        <color theme="1"/>
        <rFont val="Aptos Narrow"/>
        <family val="2"/>
        <scheme val="minor"/>
      </rPr>
      <t>, average) for typically-developing people of the same age, expressed in standard deviation (</t>
    </r>
    <r>
      <rPr>
        <i/>
        <sz val="11"/>
        <color theme="1"/>
        <rFont val="Aptos Narrow"/>
        <family val="2"/>
        <scheme val="minor"/>
      </rPr>
      <t>SD</t>
    </r>
    <r>
      <rPr>
        <sz val="11"/>
        <color theme="1"/>
        <rFont val="Aptos Narrow"/>
        <family val="2"/>
        <scheme val="minor"/>
      </rPr>
      <t xml:space="preserve">) units. A positive </t>
    </r>
    <r>
      <rPr>
        <i/>
        <sz val="11"/>
        <color theme="1"/>
        <rFont val="Aptos Narrow"/>
        <family val="2"/>
        <scheme val="minor"/>
      </rPr>
      <t>z</t>
    </r>
    <r>
      <rPr>
        <sz val="11"/>
        <color theme="1"/>
        <rFont val="Aptos Narrow"/>
        <family val="2"/>
        <scheme val="minor"/>
      </rPr>
      <t xml:space="preserve">-score (e.g., +1.0) means the person’s adjusted scaled score is above average, while a negative </t>
    </r>
    <r>
      <rPr>
        <i/>
        <sz val="11"/>
        <color theme="1"/>
        <rFont val="Aptos Narrow"/>
        <family val="2"/>
        <scheme val="minor"/>
      </rPr>
      <t>z</t>
    </r>
    <r>
      <rPr>
        <sz val="11"/>
        <color theme="1"/>
        <rFont val="Aptos Narrow"/>
        <family val="2"/>
        <scheme val="minor"/>
      </rPr>
      <t xml:space="preserve">-score (e.g., -1.0) means it is below average. The expected range is often defined as within ±1 </t>
    </r>
    <r>
      <rPr>
        <i/>
        <sz val="11"/>
        <color theme="1"/>
        <rFont val="Aptos Narrow"/>
        <family val="2"/>
        <scheme val="minor"/>
      </rPr>
      <t>SD</t>
    </r>
    <r>
      <rPr>
        <sz val="11"/>
        <color theme="1"/>
        <rFont val="Aptos Narrow"/>
        <family val="2"/>
        <scheme val="minor"/>
      </rPr>
      <t xml:space="preserve"> of the </t>
    </r>
    <r>
      <rPr>
        <i/>
        <sz val="11"/>
        <color theme="1"/>
        <rFont val="Aptos Narrow"/>
        <family val="2"/>
        <scheme val="minor"/>
      </rPr>
      <t>M</t>
    </r>
    <r>
      <rPr>
        <sz val="11"/>
        <color theme="1"/>
        <rFont val="Aptos Narrow"/>
        <family val="2"/>
        <scheme val="minor"/>
      </rPr>
      <t xml:space="preserve"> (about 68% of typically-developing people) or more broadly within ±2 </t>
    </r>
    <r>
      <rPr>
        <i/>
        <sz val="11"/>
        <color theme="1"/>
        <rFont val="Aptos Narrow"/>
        <family val="2"/>
        <scheme val="minor"/>
      </rPr>
      <t>SD</t>
    </r>
    <r>
      <rPr>
        <sz val="11"/>
        <color theme="1"/>
        <rFont val="Aptos Narrow"/>
        <family val="2"/>
        <scheme val="minor"/>
      </rPr>
      <t>s (about 95%), although criteria for age-appropriate performance may vary across settings.</t>
    </r>
  </si>
  <si>
    <r>
      <t xml:space="preserve">The </t>
    </r>
    <r>
      <rPr>
        <b/>
        <sz val="11"/>
        <color theme="1"/>
        <rFont val="Aptos Narrow"/>
        <family val="2"/>
        <scheme val="minor"/>
      </rPr>
      <t>adjusted scaled score</t>
    </r>
    <r>
      <rPr>
        <sz val="11"/>
        <color theme="1"/>
        <rFont val="Aptos Narrow"/>
        <family val="2"/>
        <scheme val="minor"/>
      </rPr>
      <t xml:space="preserve"> provides the basis for an overall criterion-referenced interpretation of person's observed quality of ADL task performance based on the ratings of 16 ADL motor skills and 20 ADL process skills. The </t>
    </r>
    <r>
      <rPr>
        <b/>
        <sz val="11"/>
        <color theme="1"/>
        <rFont val="Aptos Narrow"/>
        <family val="2"/>
        <scheme val="minor"/>
      </rPr>
      <t>criterion for competent ADL motor task performance</t>
    </r>
    <r>
      <rPr>
        <sz val="11"/>
        <color theme="1"/>
        <rFont val="Aptos Narrow"/>
        <family val="2"/>
        <scheme val="minor"/>
      </rPr>
      <t xml:space="preserve"> is one that is without extra effort or clumsiness; ADL task actions (skills) are performed with accuracy and smoothness, and without unintended errors (e.g., dropping items, spilling, bumping, tripping). The </t>
    </r>
    <r>
      <rPr>
        <b/>
        <sz val="11"/>
        <color theme="1"/>
        <rFont val="Aptos Narrow"/>
        <family val="2"/>
        <scheme val="minor"/>
      </rPr>
      <t>criterion for competent ADL process task performance</t>
    </r>
    <r>
      <rPr>
        <sz val="11"/>
        <color theme="1"/>
        <rFont val="Aptos Narrow"/>
        <family val="2"/>
        <scheme val="minor"/>
      </rPr>
      <t xml:space="preserve"> is one that is performed efficiently, using appropriate tools and materials; ADL task actions are well organized, timely, without unnecessary steps, pauses, spatial disorganization. The</t>
    </r>
    <r>
      <rPr>
        <i/>
        <sz val="11"/>
        <color theme="1"/>
        <rFont val="Aptos Narrow"/>
        <family val="2"/>
        <scheme val="minor"/>
      </rPr>
      <t xml:space="preserve"> SE</t>
    </r>
    <r>
      <rPr>
        <sz val="11"/>
        <color theme="1"/>
        <rFont val="Aptos Narrow"/>
        <family val="2"/>
        <scheme val="minor"/>
      </rPr>
      <t xml:space="preserve"> of the adjusted ADL motor scaled score is 6 scaled units. The </t>
    </r>
    <r>
      <rPr>
        <i/>
        <sz val="11"/>
        <color theme="1"/>
        <rFont val="Aptos Narrow"/>
        <family val="2"/>
        <scheme val="minor"/>
      </rPr>
      <t>SE</t>
    </r>
    <r>
      <rPr>
        <sz val="11"/>
        <color theme="1"/>
        <rFont val="Aptos Narrow"/>
        <family val="2"/>
        <scheme val="minor"/>
      </rPr>
      <t xml:space="preserve"> of the adjusted ADL process scaled score is 5 scaled units.</t>
    </r>
  </si>
  <si>
    <t>Prepare canned heat-and-serve dish with toast or crackers</t>
  </si>
  <si>
    <t>Prepare Nordic lunch plates and set the table</t>
  </si>
  <si>
    <t>77–83</t>
  </si>
  <si>
    <t>90 and above</t>
  </si>
  <si>
    <t>84–89</t>
  </si>
  <si>
    <t>84 and above</t>
  </si>
  <si>
    <t>71–83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</si>
</sst>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"/>
  </numFmts>
  <fonts count="3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rgb="FF0070C0"/>
      <name val="Aptos Narrow"/>
      <family val="2"/>
      <scheme val="minor"/>
    </font>
    <font>
      <sz val="12"/>
      <color rgb="FF000000"/>
      <name val="Calibri"/>
      <family val="2"/>
    </font>
    <font>
      <sz val="12"/>
      <color theme="1"/>
      <name val="Aptos Narrow"/>
      <family val="2"/>
    </font>
    <font>
      <sz val="11"/>
      <color theme="1"/>
      <name val="Aptos Narrow"/>
      <family val="2"/>
    </font>
    <font>
      <sz val="11"/>
      <color theme="1"/>
      <name val="Aptos"/>
      <family val="2"/>
    </font>
    <font>
      <b/>
      <sz val="11"/>
      <color theme="1"/>
      <name val="Aptos Narrow"/>
      <family val="2"/>
    </font>
    <font>
      <sz val="12"/>
      <color rgb="FF000000"/>
      <name val="Aptos Narrow"/>
      <family val="2"/>
    </font>
    <font>
      <b/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0"/>
      <name val="Aptos Narrow"/>
      <family val="2"/>
    </font>
    <font>
      <sz val="11"/>
      <color theme="0"/>
      <name val="Aptos"/>
      <family val="2"/>
    </font>
    <font>
      <b/>
      <sz val="12"/>
      <color rgb="FF005DA2"/>
      <name val="Aptos Narrow"/>
      <family val="2"/>
      <scheme val="minor"/>
    </font>
    <font>
      <b/>
      <sz val="12"/>
      <color rgb="FF005DA2"/>
      <name val="Aptos Narrow"/>
      <family val="2"/>
    </font>
    <font>
      <b/>
      <sz val="14"/>
      <color rgb="FF005DA2"/>
      <name val="Aptos Narrow"/>
      <family val="2"/>
      <scheme val="minor"/>
    </font>
    <font>
      <b/>
      <sz val="14"/>
      <color rgb="FF005DA2"/>
      <name val="Aptos Narrow"/>
      <family val="2"/>
    </font>
    <font>
      <b/>
      <i/>
      <sz val="11"/>
      <color theme="1"/>
      <name val="Aptos Narrow"/>
      <family val="2"/>
      <scheme val="minor"/>
    </font>
    <font>
      <b/>
      <i/>
      <sz val="11"/>
      <color rgb="FF005DA2"/>
      <name val="Aptos Narrow"/>
      <family val="2"/>
      <scheme val="minor"/>
    </font>
    <font>
      <b/>
      <i/>
      <sz val="12"/>
      <color rgb="FF005DA2"/>
      <name val="Aptos Narrow"/>
      <family val="2"/>
      <scheme val="minor"/>
    </font>
    <font>
      <b/>
      <sz val="11"/>
      <color theme="1"/>
      <name val="Aptos"/>
      <family val="2"/>
    </font>
    <font>
      <i/>
      <sz val="11"/>
      <color rgb="FF005DA2"/>
      <name val="Aptos Narrow"/>
      <family val="2"/>
      <scheme val="minor"/>
    </font>
    <font>
      <b/>
      <sz val="20"/>
      <color theme="1"/>
      <name val="Bradley Hand ITC"/>
      <family val="4"/>
    </font>
    <font>
      <b/>
      <sz val="18"/>
      <color rgb="FF005DA2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rgb="FF0070C0"/>
      <name val="Aptos Narrow"/>
      <family val="2"/>
    </font>
    <font>
      <sz val="14"/>
      <color theme="1"/>
      <name val="Aptos Narrow"/>
      <family val="2"/>
      <scheme val="minor"/>
    </font>
    <font>
      <sz val="11"/>
      <color rgb="FFFFFF00"/>
      <name val="Aptos Narrow"/>
      <family val="2"/>
      <scheme val="minor"/>
    </font>
    <font>
      <sz val="11"/>
      <name val="Aptos Narrow"/>
      <family val="2"/>
    </font>
  </fonts>
  <fills count="2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0FAFE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60325937681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theme="0" tint="-0.14999847407452621"/>
      </patternFill>
    </fill>
    <fill>
      <patternFill patternType="solid">
        <fgColor theme="9" tint="0.79998168889431442"/>
        <bgColor theme="0" tint="-0.1499984740745262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theme="0" tint="-0.14999847407452621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theme="0" tint="-0.14999847407452621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F0"/>
      </left>
      <right/>
      <top/>
      <bottom/>
      <diagonal/>
    </border>
    <border>
      <left style="medium">
        <color rgb="FF00B0F0"/>
      </left>
      <right/>
      <top style="medium">
        <color rgb="FF00B0F0"/>
      </top>
      <bottom style="thin">
        <color rgb="FF00B0F0"/>
      </bottom>
      <diagonal/>
    </border>
    <border>
      <left/>
      <right/>
      <top style="medium">
        <color rgb="FF00B0F0"/>
      </top>
      <bottom style="thin">
        <color rgb="FF00B0F0"/>
      </bottom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medium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/>
      <diagonal/>
    </border>
    <border>
      <left/>
      <right style="medium">
        <color rgb="FF00B0F0"/>
      </right>
      <top/>
      <bottom/>
      <diagonal/>
    </border>
    <border>
      <left/>
      <right style="thin">
        <color rgb="FF00B0F0"/>
      </right>
      <top/>
      <bottom/>
      <diagonal/>
    </border>
    <border>
      <left style="thin">
        <color rgb="FF00B0F0"/>
      </left>
      <right style="thin">
        <color rgb="FF00B0F0"/>
      </right>
      <top/>
      <bottom/>
      <diagonal/>
    </border>
    <border>
      <left style="medium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thin">
        <color rgb="FF00B0F0"/>
      </bottom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 style="medium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medium">
        <color rgb="FF00B0F0"/>
      </left>
      <right/>
      <top style="thin">
        <color rgb="FF00B0F0"/>
      </top>
      <bottom style="medium">
        <color rgb="FF00B0F0"/>
      </bottom>
      <diagonal/>
    </border>
    <border>
      <left/>
      <right/>
      <top style="thin">
        <color rgb="FF00B0F0"/>
      </top>
      <bottom style="medium">
        <color rgb="FF00B0F0"/>
      </bottom>
      <diagonal/>
    </border>
    <border>
      <left/>
      <right/>
      <top/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 style="thin">
        <color rgb="FF00B0F0"/>
      </top>
      <bottom style="medium">
        <color rgb="FF00B0F0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 style="medium">
        <color rgb="FF00B0F0"/>
      </left>
      <right/>
      <top style="thin">
        <color indexed="64"/>
      </top>
      <bottom style="thin">
        <color indexed="64"/>
      </bottom>
      <diagonal/>
    </border>
    <border>
      <left style="medium">
        <color rgb="FF00B0F0"/>
      </left>
      <right/>
      <top/>
      <bottom style="medium">
        <color rgb="FF00B0F0"/>
      </bottom>
      <diagonal/>
    </border>
    <border>
      <left style="medium">
        <color rgb="FF00B0F0"/>
      </left>
      <right/>
      <top style="thin">
        <color theme="1"/>
      </top>
      <bottom style="thin">
        <color theme="1"/>
      </bottom>
      <diagonal/>
    </border>
    <border>
      <left/>
      <right style="medium">
        <color rgb="FF00B0F0"/>
      </right>
      <top style="thin">
        <color rgb="FF00B0F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 style="medium">
        <color rgb="FF00B0F0"/>
      </right>
      <top/>
      <bottom style="thin">
        <color rgb="FF00B0F0"/>
      </bottom>
      <diagonal/>
    </border>
    <border>
      <left style="thin">
        <color rgb="FF00B0F0"/>
      </left>
      <right style="thin">
        <color rgb="FF00B0F0"/>
      </right>
      <top/>
      <bottom style="medium">
        <color rgb="FF00B0F0"/>
      </bottom>
      <diagonal/>
    </border>
    <border>
      <left style="thin">
        <color indexed="64"/>
      </left>
      <right/>
      <top style="thin">
        <color indexed="64"/>
      </top>
      <bottom style="medium">
        <color rgb="FF00B0F0"/>
      </bottom>
      <diagonal/>
    </border>
    <border>
      <left/>
      <right/>
      <top style="thin">
        <color indexed="64"/>
      </top>
      <bottom style="medium">
        <color rgb="FF00B0F0"/>
      </bottom>
      <diagonal/>
    </border>
    <border>
      <left/>
      <right style="thin">
        <color indexed="64"/>
      </right>
      <top style="thin">
        <color indexed="64"/>
      </top>
      <bottom style="medium">
        <color rgb="FF00B0F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00B0F0"/>
      </bottom>
      <diagonal/>
    </border>
    <border>
      <left style="medium">
        <color rgb="FF00B0F0"/>
      </left>
      <right style="medium">
        <color rgb="FF00B0F0"/>
      </right>
      <top/>
      <bottom style="medium">
        <color rgb="FF00B0F0"/>
      </bottom>
      <diagonal/>
    </border>
    <border>
      <left/>
      <right style="medium">
        <color rgb="FF00B0F0"/>
      </right>
      <top style="thin">
        <color rgb="FF00B0F0"/>
      </top>
      <bottom style="thin">
        <color rgb="FF00B0F0"/>
      </bottom>
      <diagonal/>
    </border>
    <border>
      <left/>
      <right style="thin">
        <color rgb="FF00B0F0"/>
      </right>
      <top/>
      <bottom style="medium">
        <color rgb="FF00B0F0"/>
      </bottom>
      <diagonal/>
    </border>
  </borders>
  <cellStyleXfs count="1">
    <xf numFmtId="0" fontId="0" fillId="0" borderId="0"/>
  </cellStyleXfs>
  <cellXfs count="249">
    <xf numFmtId="0" fontId="0" fillId="0" borderId="0" xfId="0"/>
    <xf numFmtId="0" fontId="2" fillId="0" borderId="0" xfId="0" applyFont="1" applyProtection="1">
      <protection hidden="1"/>
    </xf>
    <xf numFmtId="0" fontId="1" fillId="0" borderId="0" xfId="0" applyFont="1"/>
    <xf numFmtId="1" fontId="0" fillId="0" borderId="4" xfId="0" applyNumberFormat="1" applyBorder="1" applyAlignment="1" applyProtection="1">
      <alignment horizontal="center"/>
      <protection hidden="1"/>
    </xf>
    <xf numFmtId="0" fontId="0" fillId="3" borderId="0" xfId="0" applyFill="1"/>
    <xf numFmtId="1" fontId="0" fillId="0" borderId="0" xfId="0" applyNumberFormat="1" applyAlignment="1">
      <alignment horizontal="center"/>
    </xf>
    <xf numFmtId="0" fontId="0" fillId="5" borderId="0" xfId="0" applyFill="1"/>
    <xf numFmtId="1" fontId="0" fillId="5" borderId="0" xfId="0" applyNumberFormat="1" applyFill="1" applyAlignment="1">
      <alignment horizontal="center"/>
    </xf>
    <xf numFmtId="0" fontId="9" fillId="6" borderId="34" xfId="0" applyFont="1" applyFill="1" applyBorder="1"/>
    <xf numFmtId="0" fontId="9" fillId="0" borderId="0" xfId="0" applyFont="1"/>
    <xf numFmtId="0" fontId="0" fillId="7" borderId="0" xfId="0" applyFill="1"/>
    <xf numFmtId="0" fontId="0" fillId="8" borderId="33" xfId="0" applyFill="1" applyBorder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11" borderId="33" xfId="0" applyFill="1" applyBorder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14" borderId="0" xfId="0" applyFill="1"/>
    <xf numFmtId="0" fontId="0" fillId="0" borderId="0" xfId="0" applyAlignment="1">
      <alignment horizontal="left"/>
    </xf>
    <xf numFmtId="0" fontId="0" fillId="15" borderId="0" xfId="0" applyFill="1"/>
    <xf numFmtId="0" fontId="6" fillId="0" borderId="0" xfId="0" applyFont="1" applyAlignment="1">
      <alignment vertical="center"/>
    </xf>
    <xf numFmtId="0" fontId="6" fillId="8" borderId="0" xfId="0" applyFont="1" applyFill="1" applyAlignment="1">
      <alignment vertical="center"/>
    </xf>
    <xf numFmtId="0" fontId="6" fillId="15" borderId="0" xfId="0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6" fillId="16" borderId="0" xfId="0" applyFont="1" applyFill="1" applyAlignment="1">
      <alignment vertical="center"/>
    </xf>
    <xf numFmtId="0" fontId="6" fillId="17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1" fontId="0" fillId="8" borderId="0" xfId="0" applyNumberFormat="1" applyFill="1" applyAlignment="1">
      <alignment horizontal="center"/>
    </xf>
    <xf numFmtId="1" fontId="0" fillId="15" borderId="0" xfId="0" applyNumberFormat="1" applyFill="1" applyAlignment="1">
      <alignment horizontal="center"/>
    </xf>
    <xf numFmtId="1" fontId="0" fillId="3" borderId="0" xfId="0" applyNumberFormat="1" applyFill="1" applyAlignment="1">
      <alignment horizontal="center"/>
    </xf>
    <xf numFmtId="1" fontId="0" fillId="16" borderId="0" xfId="0" applyNumberFormat="1" applyFill="1" applyAlignment="1">
      <alignment horizontal="center"/>
    </xf>
    <xf numFmtId="1" fontId="0" fillId="17" borderId="0" xfId="0" applyNumberFormat="1" applyFill="1" applyAlignment="1">
      <alignment horizontal="center"/>
    </xf>
    <xf numFmtId="0" fontId="16" fillId="3" borderId="28" xfId="0" applyFont="1" applyFill="1" applyBorder="1" applyProtection="1">
      <protection hidden="1"/>
    </xf>
    <xf numFmtId="0" fontId="17" fillId="3" borderId="28" xfId="0" applyFont="1" applyFill="1" applyBorder="1" applyProtection="1">
      <protection hidden="1"/>
    </xf>
    <xf numFmtId="0" fontId="15" fillId="0" borderId="9" xfId="0" applyFont="1" applyBorder="1" applyProtection="1">
      <protection hidden="1"/>
    </xf>
    <xf numFmtId="0" fontId="14" fillId="0" borderId="9" xfId="0" applyFont="1" applyBorder="1" applyProtection="1">
      <protection hidden="1"/>
    </xf>
    <xf numFmtId="1" fontId="0" fillId="0" borderId="0" xfId="0" applyNumberFormat="1"/>
    <xf numFmtId="0" fontId="1" fillId="0" borderId="12" xfId="0" applyFont="1" applyBorder="1" applyProtection="1">
      <protection hidden="1"/>
    </xf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3" borderId="29" xfId="0" applyFill="1" applyBorder="1" applyProtection="1">
      <protection hidden="1"/>
    </xf>
    <xf numFmtId="0" fontId="0" fillId="3" borderId="11" xfId="0" applyFill="1" applyBorder="1" applyProtection="1">
      <protection hidden="1"/>
    </xf>
    <xf numFmtId="0" fontId="0" fillId="0" borderId="13" xfId="0" applyBorder="1" applyProtection="1">
      <protection hidden="1"/>
    </xf>
    <xf numFmtId="0" fontId="0" fillId="0" borderId="38" xfId="0" applyBorder="1" applyProtection="1">
      <protection hidden="1"/>
    </xf>
    <xf numFmtId="0" fontId="0" fillId="2" borderId="6" xfId="0" applyFill="1" applyBorder="1" applyProtection="1">
      <protection hidden="1"/>
    </xf>
    <xf numFmtId="0" fontId="0" fillId="2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1" fillId="0" borderId="8" xfId="0" applyFont="1" applyBorder="1" applyProtection="1">
      <protection hidden="1"/>
    </xf>
    <xf numFmtId="0" fontId="0" fillId="0" borderId="35" xfId="0" applyBorder="1" applyProtection="1"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6" fillId="0" borderId="37" xfId="0" applyFont="1" applyBorder="1" applyProtection="1">
      <protection hidden="1"/>
    </xf>
    <xf numFmtId="0" fontId="0" fillId="0" borderId="2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37" xfId="0" applyBorder="1" applyProtection="1">
      <protection hidden="1"/>
    </xf>
    <xf numFmtId="0" fontId="0" fillId="0" borderId="36" xfId="0" applyBorder="1" applyProtection="1">
      <protection hidden="1"/>
    </xf>
    <xf numFmtId="0" fontId="0" fillId="0" borderId="26" xfId="0" applyBorder="1" applyProtection="1">
      <protection hidden="1"/>
    </xf>
    <xf numFmtId="0" fontId="0" fillId="0" borderId="27" xfId="0" applyBorder="1" applyProtection="1">
      <protection hidden="1"/>
    </xf>
    <xf numFmtId="0" fontId="3" fillId="0" borderId="0" xfId="0" applyFont="1" applyProtection="1">
      <protection hidden="1"/>
    </xf>
    <xf numFmtId="0" fontId="0" fillId="0" borderId="10" xfId="0" applyBorder="1" applyProtection="1">
      <protection hidden="1"/>
    </xf>
    <xf numFmtId="0" fontId="0" fillId="0" borderId="30" xfId="0" applyBorder="1" applyProtection="1">
      <protection hidden="1"/>
    </xf>
    <xf numFmtId="0" fontId="1" fillId="0" borderId="13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18" xfId="0" applyFont="1" applyBorder="1" applyProtection="1">
      <protection hidden="1"/>
    </xf>
    <xf numFmtId="0" fontId="1" fillId="0" borderId="19" xfId="0" applyFont="1" applyBorder="1" applyProtection="1">
      <protection hidden="1"/>
    </xf>
    <xf numFmtId="0" fontId="1" fillId="0" borderId="20" xfId="0" applyFont="1" applyBorder="1" applyProtection="1">
      <protection hidden="1"/>
    </xf>
    <xf numFmtId="0" fontId="1" fillId="0" borderId="21" xfId="0" applyFont="1" applyBorder="1" applyProtection="1">
      <protection hidden="1"/>
    </xf>
    <xf numFmtId="0" fontId="5" fillId="0" borderId="23" xfId="0" applyFont="1" applyBorder="1" applyProtection="1">
      <protection hidden="1"/>
    </xf>
    <xf numFmtId="1" fontId="6" fillId="0" borderId="15" xfId="0" applyNumberFormat="1" applyFont="1" applyBorder="1" applyAlignment="1" applyProtection="1">
      <alignment horizontal="center" vertical="center"/>
      <protection hidden="1"/>
    </xf>
    <xf numFmtId="0" fontId="5" fillId="0" borderId="25" xfId="0" applyFont="1" applyBorder="1" applyProtection="1">
      <protection hidden="1"/>
    </xf>
    <xf numFmtId="164" fontId="13" fillId="0" borderId="26" xfId="0" applyNumberFormat="1" applyFont="1" applyBorder="1" applyAlignment="1" applyProtection="1">
      <alignment horizontal="center" vertical="center"/>
      <protection hidden="1"/>
    </xf>
    <xf numFmtId="1" fontId="6" fillId="0" borderId="27" xfId="0" applyNumberFormat="1" applyFont="1" applyBorder="1" applyAlignment="1" applyProtection="1">
      <alignment horizontal="center" vertical="center"/>
      <protection hidden="1"/>
    </xf>
    <xf numFmtId="0" fontId="5" fillId="3" borderId="26" xfId="0" applyFont="1" applyFill="1" applyBorder="1" applyProtection="1">
      <protection hidden="1"/>
    </xf>
    <xf numFmtId="0" fontId="5" fillId="0" borderId="0" xfId="0" applyFont="1" applyProtection="1">
      <protection hidden="1"/>
    </xf>
    <xf numFmtId="1" fontId="6" fillId="0" borderId="0" xfId="0" applyNumberFormat="1" applyFont="1" applyAlignment="1" applyProtection="1">
      <alignment horizontal="center" vertical="center"/>
      <protection hidden="1"/>
    </xf>
    <xf numFmtId="0" fontId="5" fillId="5" borderId="0" xfId="0" applyFont="1" applyFill="1" applyAlignment="1" applyProtection="1">
      <alignment vertical="center"/>
      <protection hidden="1"/>
    </xf>
    <xf numFmtId="0" fontId="0" fillId="5" borderId="0" xfId="0" applyFill="1" applyAlignment="1" applyProtection="1">
      <alignment horizontal="left"/>
      <protection hidden="1"/>
    </xf>
    <xf numFmtId="0" fontId="0" fillId="5" borderId="17" xfId="0" applyFill="1" applyBorder="1" applyProtection="1">
      <protection hidden="1"/>
    </xf>
    <xf numFmtId="1" fontId="6" fillId="5" borderId="0" xfId="0" applyNumberFormat="1" applyFont="1" applyFill="1" applyAlignment="1" applyProtection="1">
      <alignment vertical="center"/>
      <protection hidden="1"/>
    </xf>
    <xf numFmtId="1" fontId="6" fillId="5" borderId="0" xfId="0" applyNumberFormat="1" applyFont="1" applyFill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left"/>
      <protection hidden="1"/>
    </xf>
    <xf numFmtId="1" fontId="1" fillId="5" borderId="0" xfId="0" applyNumberFormat="1" applyFont="1" applyFill="1" applyProtection="1">
      <protection hidden="1"/>
    </xf>
    <xf numFmtId="0" fontId="0" fillId="7" borderId="0" xfId="0" applyFill="1" applyAlignment="1" applyProtection="1">
      <alignment horizontal="left"/>
      <protection hidden="1"/>
    </xf>
    <xf numFmtId="0" fontId="0" fillId="5" borderId="0" xfId="0" applyFill="1" applyProtection="1">
      <protection hidden="1"/>
    </xf>
    <xf numFmtId="0" fontId="0" fillId="19" borderId="0" xfId="0" applyFill="1" applyAlignment="1" applyProtection="1">
      <alignment vertical="top"/>
      <protection hidden="1"/>
    </xf>
    <xf numFmtId="0" fontId="0" fillId="19" borderId="0" xfId="0" applyFill="1" applyAlignment="1" applyProtection="1">
      <alignment horizontal="center"/>
      <protection hidden="1"/>
    </xf>
    <xf numFmtId="0" fontId="1" fillId="5" borderId="0" xfId="0" applyFont="1" applyFill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15" borderId="0" xfId="0" applyFill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5" fillId="3" borderId="29" xfId="0" applyFont="1" applyFill="1" applyBorder="1" applyProtection="1">
      <protection hidden="1"/>
    </xf>
    <xf numFmtId="0" fontId="5" fillId="0" borderId="10" xfId="0" applyFont="1" applyBorder="1" applyProtection="1">
      <protection hidden="1"/>
    </xf>
    <xf numFmtId="0" fontId="5" fillId="0" borderId="30" xfId="0" applyFont="1" applyBorder="1" applyProtection="1">
      <protection hidden="1"/>
    </xf>
    <xf numFmtId="0" fontId="7" fillId="0" borderId="8" xfId="0" applyFont="1" applyBorder="1" applyProtection="1">
      <protection hidden="1"/>
    </xf>
    <xf numFmtId="0" fontId="7" fillId="0" borderId="16" xfId="0" applyFont="1" applyBorder="1" applyProtection="1">
      <protection hidden="1"/>
    </xf>
    <xf numFmtId="0" fontId="7" fillId="0" borderId="17" xfId="0" applyFont="1" applyBorder="1" applyProtection="1">
      <protection hidden="1"/>
    </xf>
    <xf numFmtId="0" fontId="7" fillId="0" borderId="15" xfId="0" applyFont="1" applyBorder="1" applyProtection="1">
      <protection hidden="1"/>
    </xf>
    <xf numFmtId="0" fontId="7" fillId="0" borderId="18" xfId="0" applyFont="1" applyBorder="1" applyProtection="1">
      <protection hidden="1"/>
    </xf>
    <xf numFmtId="0" fontId="7" fillId="0" borderId="19" xfId="0" applyFont="1" applyBorder="1" applyProtection="1">
      <protection hidden="1"/>
    </xf>
    <xf numFmtId="0" fontId="7" fillId="0" borderId="21" xfId="0" applyFont="1" applyBorder="1" applyProtection="1">
      <protection hidden="1"/>
    </xf>
    <xf numFmtId="0" fontId="7" fillId="0" borderId="20" xfId="0" applyFont="1" applyBorder="1" applyProtection="1">
      <protection hidden="1"/>
    </xf>
    <xf numFmtId="0" fontId="5" fillId="0" borderId="31" xfId="0" applyFont="1" applyBorder="1" applyProtection="1">
      <protection hidden="1"/>
    </xf>
    <xf numFmtId="0" fontId="5" fillId="0" borderId="32" xfId="0" applyFont="1" applyBorder="1" applyProtection="1">
      <protection hidden="1"/>
    </xf>
    <xf numFmtId="0" fontId="0" fillId="2" borderId="1" xfId="0" applyFill="1" applyBorder="1" applyProtection="1">
      <protection locked="0"/>
    </xf>
    <xf numFmtId="0" fontId="0" fillId="2" borderId="35" xfId="0" applyFill="1" applyBorder="1" applyProtection="1">
      <protection locked="0" hidden="1"/>
    </xf>
    <xf numFmtId="0" fontId="0" fillId="2" borderId="37" xfId="0" applyFill="1" applyBorder="1" applyProtection="1">
      <protection locked="0" hidden="1"/>
    </xf>
    <xf numFmtId="0" fontId="10" fillId="0" borderId="0" xfId="0" applyFont="1" applyProtection="1">
      <protection hidden="1"/>
    </xf>
    <xf numFmtId="0" fontId="6" fillId="0" borderId="39" xfId="0" applyFont="1" applyBorder="1" applyProtection="1">
      <protection hidden="1"/>
    </xf>
    <xf numFmtId="1" fontId="1" fillId="0" borderId="0" xfId="0" applyNumberFormat="1" applyFont="1"/>
    <xf numFmtId="0" fontId="1" fillId="0" borderId="0" xfId="0" applyFont="1" applyAlignment="1" applyProtection="1">
      <alignment horizontal="right"/>
      <protection hidden="1"/>
    </xf>
    <xf numFmtId="14" fontId="6" fillId="0" borderId="0" xfId="0" applyNumberFormat="1" applyFont="1" applyAlignment="1" applyProtection="1">
      <alignment horizontal="right" vertical="center"/>
      <protection hidden="1"/>
    </xf>
    <xf numFmtId="14" fontId="0" fillId="0" borderId="0" xfId="0" applyNumberFormat="1" applyProtection="1">
      <protection locked="0" hidden="1"/>
    </xf>
    <xf numFmtId="0" fontId="16" fillId="3" borderId="29" xfId="0" applyFont="1" applyFill="1" applyBorder="1" applyProtection="1">
      <protection hidden="1"/>
    </xf>
    <xf numFmtId="0" fontId="0" fillId="0" borderId="8" xfId="0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26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0" fillId="0" borderId="41" xfId="0" applyBorder="1" applyProtection="1">
      <protection hidden="1"/>
    </xf>
    <xf numFmtId="1" fontId="1" fillId="0" borderId="42" xfId="0" applyNumberFormat="1" applyFont="1" applyBorder="1" applyAlignment="1" applyProtection="1">
      <alignment horizontal="center"/>
      <protection hidden="1"/>
    </xf>
    <xf numFmtId="0" fontId="0" fillId="0" borderId="16" xfId="0" applyBorder="1" applyProtection="1">
      <protection hidden="1"/>
    </xf>
    <xf numFmtId="0" fontId="0" fillId="0" borderId="19" xfId="0" applyBorder="1" applyProtection="1">
      <protection hidden="1"/>
    </xf>
    <xf numFmtId="0" fontId="0" fillId="0" borderId="21" xfId="0" applyBorder="1" applyProtection="1">
      <protection hidden="1"/>
    </xf>
    <xf numFmtId="0" fontId="0" fillId="0" borderId="44" xfId="0" applyBorder="1" applyProtection="1">
      <protection hidden="1"/>
    </xf>
    <xf numFmtId="164" fontId="13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vertical="center"/>
      <protection hidden="1"/>
    </xf>
    <xf numFmtId="164" fontId="13" fillId="0" borderId="29" xfId="0" applyNumberFormat="1" applyFont="1" applyBorder="1" applyAlignment="1" applyProtection="1">
      <alignment horizontal="center" vertical="center"/>
      <protection hidden="1"/>
    </xf>
    <xf numFmtId="0" fontId="5" fillId="0" borderId="29" xfId="0" applyFont="1" applyBorder="1" applyProtection="1">
      <protection hidden="1"/>
    </xf>
    <xf numFmtId="1" fontId="6" fillId="0" borderId="29" xfId="0" applyNumberFormat="1" applyFont="1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left"/>
      <protection hidden="1"/>
    </xf>
    <xf numFmtId="1" fontId="6" fillId="0" borderId="26" xfId="0" applyNumberFormat="1" applyFont="1" applyBorder="1" applyAlignment="1" applyProtection="1">
      <alignment horizontal="center" vertical="center"/>
      <protection hidden="1"/>
    </xf>
    <xf numFmtId="0" fontId="5" fillId="0" borderId="26" xfId="0" applyFont="1" applyBorder="1" applyProtection="1">
      <protection hidden="1"/>
    </xf>
    <xf numFmtId="0" fontId="4" fillId="0" borderId="8" xfId="0" applyFont="1" applyBorder="1" applyAlignment="1" applyProtection="1">
      <alignment vertical="center"/>
      <protection hidden="1"/>
    </xf>
    <xf numFmtId="1" fontId="6" fillId="2" borderId="48" xfId="0" applyNumberFormat="1" applyFont="1" applyFill="1" applyBorder="1" applyAlignment="1" applyProtection="1">
      <alignment horizontal="center" vertical="center"/>
      <protection hidden="1"/>
    </xf>
    <xf numFmtId="0" fontId="0" fillId="2" borderId="47" xfId="0" applyFill="1" applyBorder="1" applyProtection="1">
      <protection hidden="1"/>
    </xf>
    <xf numFmtId="0" fontId="20" fillId="0" borderId="26" xfId="0" applyFont="1" applyBorder="1" applyProtection="1">
      <protection hidden="1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9" fillId="0" borderId="43" xfId="0" applyFont="1" applyBorder="1" applyProtection="1">
      <protection hidden="1"/>
    </xf>
    <xf numFmtId="0" fontId="0" fillId="4" borderId="29" xfId="0" applyFill="1" applyBorder="1" applyProtection="1">
      <protection hidden="1"/>
    </xf>
    <xf numFmtId="0" fontId="5" fillId="5" borderId="8" xfId="0" applyFont="1" applyFill="1" applyBorder="1" applyAlignment="1" applyProtection="1">
      <alignment vertical="center"/>
      <protection hidden="1"/>
    </xf>
    <xf numFmtId="1" fontId="0" fillId="5" borderId="0" xfId="0" applyNumberFormat="1" applyFill="1" applyAlignment="1" applyProtection="1">
      <alignment horizontal="center"/>
      <protection hidden="1"/>
    </xf>
    <xf numFmtId="0" fontId="0" fillId="5" borderId="0" xfId="0" applyFill="1" applyAlignment="1" applyProtection="1">
      <alignment horizontal="center"/>
      <protection hidden="1"/>
    </xf>
    <xf numFmtId="1" fontId="1" fillId="5" borderId="8" xfId="0" applyNumberFormat="1" applyFont="1" applyFill="1" applyBorder="1" applyProtection="1">
      <protection hidden="1"/>
    </xf>
    <xf numFmtId="1" fontId="6" fillId="8" borderId="0" xfId="0" applyNumberFormat="1" applyFont="1" applyFill="1" applyAlignment="1" applyProtection="1">
      <alignment horizontal="center" vertical="center"/>
      <protection hidden="1"/>
    </xf>
    <xf numFmtId="0" fontId="0" fillId="5" borderId="8" xfId="0" applyFill="1" applyBorder="1" applyProtection="1">
      <protection hidden="1"/>
    </xf>
    <xf numFmtId="1" fontId="6" fillId="13" borderId="0" xfId="0" applyNumberFormat="1" applyFont="1" applyFill="1" applyAlignment="1" applyProtection="1">
      <alignment horizontal="center" vertical="center"/>
      <protection hidden="1"/>
    </xf>
    <xf numFmtId="0" fontId="10" fillId="5" borderId="0" xfId="0" applyFont="1" applyFill="1" applyProtection="1">
      <protection hidden="1"/>
    </xf>
    <xf numFmtId="0" fontId="0" fillId="18" borderId="0" xfId="0" applyFill="1" applyAlignment="1" applyProtection="1">
      <alignment horizontal="left"/>
      <protection hidden="1"/>
    </xf>
    <xf numFmtId="0" fontId="20" fillId="0" borderId="36" xfId="0" applyFont="1" applyBorder="1" applyProtection="1">
      <protection hidden="1"/>
    </xf>
    <xf numFmtId="0" fontId="19" fillId="0" borderId="26" xfId="0" applyFont="1" applyBorder="1" applyProtection="1">
      <protection hidden="1"/>
    </xf>
    <xf numFmtId="0" fontId="22" fillId="0" borderId="26" xfId="0" applyFont="1" applyBorder="1" applyProtection="1">
      <protection hidden="1"/>
    </xf>
    <xf numFmtId="0" fontId="0" fillId="2" borderId="46" xfId="0" applyFill="1" applyBorder="1" applyProtection="1">
      <protection locked="0" hidden="1"/>
    </xf>
    <xf numFmtId="0" fontId="5" fillId="3" borderId="50" xfId="0" applyFont="1" applyFill="1" applyBorder="1" applyProtection="1">
      <protection hidden="1"/>
    </xf>
    <xf numFmtId="0" fontId="0" fillId="4" borderId="0" xfId="0" applyFill="1" applyProtection="1">
      <protection hidden="1"/>
    </xf>
    <xf numFmtId="165" fontId="21" fillId="0" borderId="49" xfId="0" applyNumberFormat="1" applyFont="1" applyBorder="1" applyAlignment="1" applyProtection="1">
      <alignment horizontal="center"/>
      <protection hidden="1"/>
    </xf>
    <xf numFmtId="0" fontId="21" fillId="0" borderId="49" xfId="0" applyFont="1" applyBorder="1" applyAlignment="1" applyProtection="1">
      <alignment horizontal="center" vertical="center"/>
      <protection hidden="1"/>
    </xf>
    <xf numFmtId="14" fontId="0" fillId="2" borderId="4" xfId="0" applyNumberFormat="1" applyFill="1" applyBorder="1" applyAlignment="1" applyProtection="1">
      <alignment horizontal="center"/>
      <protection locked="0" hidden="1"/>
    </xf>
    <xf numFmtId="14" fontId="0" fillId="2" borderId="5" xfId="0" applyNumberFormat="1" applyFill="1" applyBorder="1" applyAlignment="1" applyProtection="1">
      <alignment horizontal="center"/>
      <protection locked="0" hidden="1"/>
    </xf>
    <xf numFmtId="0" fontId="24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0" fillId="0" borderId="29" xfId="0" applyBorder="1" applyAlignment="1" applyProtection="1">
      <alignment horizontal="left"/>
      <protection hidden="1"/>
    </xf>
    <xf numFmtId="0" fontId="5" fillId="0" borderId="19" xfId="0" applyFont="1" applyBorder="1" applyProtection="1">
      <protection hidden="1"/>
    </xf>
    <xf numFmtId="0" fontId="5" fillId="0" borderId="31" xfId="0" applyFont="1" applyBorder="1" applyAlignment="1" applyProtection="1">
      <alignment horizontal="left" vertical="top"/>
      <protection hidden="1"/>
    </xf>
    <xf numFmtId="0" fontId="5" fillId="0" borderId="22" xfId="0" applyFont="1" applyBorder="1" applyAlignment="1" applyProtection="1">
      <alignment horizontal="left" vertical="top"/>
      <protection hidden="1"/>
    </xf>
    <xf numFmtId="0" fontId="5" fillId="0" borderId="23" xfId="0" applyFont="1" applyBorder="1" applyAlignment="1" applyProtection="1">
      <alignment horizontal="left" vertical="top"/>
      <protection hidden="1"/>
    </xf>
    <xf numFmtId="0" fontId="5" fillId="0" borderId="19" xfId="0" applyFont="1" applyBorder="1" applyAlignment="1" applyProtection="1">
      <alignment horizontal="left" vertical="top"/>
      <protection hidden="1"/>
    </xf>
    <xf numFmtId="0" fontId="7" fillId="0" borderId="22" xfId="0" applyFont="1" applyBorder="1" applyAlignment="1" applyProtection="1">
      <alignment horizontal="left" vertical="top"/>
      <protection hidden="1"/>
    </xf>
    <xf numFmtId="0" fontId="0" fillId="3" borderId="29" xfId="0" applyFill="1" applyBorder="1" applyAlignment="1" applyProtection="1">
      <alignment horizontal="left" vertical="top"/>
      <protection hidden="1"/>
    </xf>
    <xf numFmtId="1" fontId="6" fillId="3" borderId="29" xfId="0" applyNumberFormat="1" applyFont="1" applyFill="1" applyBorder="1" applyAlignment="1" applyProtection="1">
      <alignment horizontal="left" vertical="top"/>
      <protection hidden="1"/>
    </xf>
    <xf numFmtId="0" fontId="5" fillId="3" borderId="29" xfId="0" applyFont="1" applyFill="1" applyBorder="1" applyAlignment="1" applyProtection="1">
      <alignment horizontal="left" vertical="top"/>
      <protection hidden="1"/>
    </xf>
    <xf numFmtId="0" fontId="1" fillId="3" borderId="29" xfId="0" applyFont="1" applyFill="1" applyBorder="1" applyAlignment="1" applyProtection="1">
      <alignment horizontal="left" vertical="top"/>
      <protection hidden="1"/>
    </xf>
    <xf numFmtId="0" fontId="0" fillId="3" borderId="11" xfId="0" applyFill="1" applyBorder="1" applyAlignment="1" applyProtection="1">
      <alignment vertical="top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16" fillId="3" borderId="28" xfId="0" applyFont="1" applyFill="1" applyBorder="1" applyAlignment="1" applyProtection="1">
      <alignment horizontal="left" vertical="top"/>
      <protection hidden="1"/>
    </xf>
    <xf numFmtId="0" fontId="26" fillId="3" borderId="29" xfId="0" applyFont="1" applyFill="1" applyBorder="1" applyAlignment="1" applyProtection="1">
      <alignment horizontal="left" vertical="top"/>
      <protection hidden="1"/>
    </xf>
    <xf numFmtId="0" fontId="7" fillId="0" borderId="0" xfId="0" applyFont="1" applyAlignment="1" applyProtection="1">
      <alignment horizontal="left" vertical="top"/>
      <protection hidden="1"/>
    </xf>
    <xf numFmtId="0" fontId="5" fillId="0" borderId="36" xfId="0" applyFont="1" applyBorder="1" applyAlignment="1" applyProtection="1">
      <alignment horizontal="left" vertical="top"/>
      <protection hidden="1"/>
    </xf>
    <xf numFmtId="0" fontId="5" fillId="0" borderId="26" xfId="0" applyFont="1" applyBorder="1" applyAlignment="1" applyProtection="1">
      <alignment horizontal="left" vertical="top"/>
      <protection hidden="1"/>
    </xf>
    <xf numFmtId="0" fontId="5" fillId="0" borderId="18" xfId="0" applyFont="1" applyBorder="1" applyAlignment="1" applyProtection="1">
      <alignment horizontal="left" vertical="top"/>
      <protection hidden="1"/>
    </xf>
    <xf numFmtId="0" fontId="7" fillId="0" borderId="23" xfId="0" applyFont="1" applyBorder="1" applyAlignment="1" applyProtection="1">
      <alignment horizontal="left" vertical="top"/>
      <protection hidden="1"/>
    </xf>
    <xf numFmtId="0" fontId="5" fillId="0" borderId="21" xfId="0" applyFont="1" applyBorder="1" applyAlignment="1" applyProtection="1">
      <alignment horizontal="left" vertical="top"/>
      <protection hidden="1"/>
    </xf>
    <xf numFmtId="0" fontId="5" fillId="0" borderId="52" xfId="0" applyFont="1" applyBorder="1" applyAlignment="1" applyProtection="1">
      <alignment horizontal="left" vertical="top"/>
      <protection hidden="1"/>
    </xf>
    <xf numFmtId="1" fontId="5" fillId="0" borderId="0" xfId="0" applyNumberFormat="1" applyFont="1" applyAlignment="1" applyProtection="1">
      <alignment horizontal="left" vertical="top"/>
      <protection hidden="1"/>
    </xf>
    <xf numFmtId="0" fontId="5" fillId="0" borderId="0" xfId="0" applyFont="1" applyAlignment="1" applyProtection="1">
      <alignment vertical="top"/>
      <protection hidden="1"/>
    </xf>
    <xf numFmtId="14" fontId="5" fillId="2" borderId="4" xfId="0" applyNumberFormat="1" applyFont="1" applyFill="1" applyBorder="1" applyAlignment="1" applyProtection="1">
      <alignment horizontal="center" vertical="top"/>
      <protection locked="0" hidden="1"/>
    </xf>
    <xf numFmtId="0" fontId="7" fillId="0" borderId="0" xfId="0" applyFont="1" applyAlignment="1" applyProtection="1">
      <alignment horizontal="left"/>
      <protection hidden="1"/>
    </xf>
    <xf numFmtId="0" fontId="0" fillId="0" borderId="38" xfId="0" applyBorder="1" applyAlignment="1" applyProtection="1">
      <alignment horizontal="left" vertical="center"/>
      <protection hidden="1"/>
    </xf>
    <xf numFmtId="0" fontId="0" fillId="0" borderId="0" xfId="0" applyAlignment="1">
      <alignment horizontal="left" vertical="center"/>
    </xf>
    <xf numFmtId="0" fontId="0" fillId="0" borderId="15" xfId="0" applyBorder="1" applyAlignment="1" applyProtection="1">
      <alignment horizontal="left" vertical="center"/>
      <protection hidden="1"/>
    </xf>
    <xf numFmtId="0" fontId="0" fillId="0" borderId="27" xfId="0" applyBorder="1" applyAlignment="1" applyProtection="1">
      <alignment horizontal="left" vertical="center"/>
      <protection hidden="1"/>
    </xf>
    <xf numFmtId="1" fontId="5" fillId="0" borderId="23" xfId="0" applyNumberFormat="1" applyFont="1" applyBorder="1" applyAlignment="1" applyProtection="1">
      <alignment horizontal="left" vertical="top"/>
      <protection hidden="1"/>
    </xf>
    <xf numFmtId="0" fontId="5" fillId="0" borderId="51" xfId="0" applyFont="1" applyBorder="1" applyAlignment="1" applyProtection="1">
      <alignment vertical="top"/>
      <protection hidden="1"/>
    </xf>
    <xf numFmtId="0" fontId="5" fillId="0" borderId="44" xfId="0" applyFont="1" applyBorder="1" applyAlignment="1" applyProtection="1">
      <alignment vertical="top"/>
      <protection hidden="1"/>
    </xf>
    <xf numFmtId="0" fontId="7" fillId="0" borderId="19" xfId="0" applyFont="1" applyBorder="1" applyAlignment="1" applyProtection="1">
      <alignment horizontal="left" vertical="top"/>
      <protection hidden="1"/>
    </xf>
    <xf numFmtId="1" fontId="5" fillId="0" borderId="19" xfId="0" applyNumberFormat="1" applyFont="1" applyBorder="1" applyAlignment="1" applyProtection="1">
      <alignment horizontal="left" vertical="top"/>
      <protection hidden="1"/>
    </xf>
    <xf numFmtId="0" fontId="7" fillId="0" borderId="26" xfId="0" applyFont="1" applyBorder="1" applyAlignment="1" applyProtection="1">
      <alignment horizontal="left" vertical="top"/>
      <protection hidden="1"/>
    </xf>
    <xf numFmtId="1" fontId="5" fillId="0" borderId="26" xfId="0" applyNumberFormat="1" applyFont="1" applyBorder="1" applyAlignment="1" applyProtection="1">
      <alignment horizontal="left" vertical="top"/>
      <protection hidden="1"/>
    </xf>
    <xf numFmtId="0" fontId="5" fillId="0" borderId="27" xfId="0" applyFont="1" applyBorder="1" applyAlignment="1" applyProtection="1">
      <alignment vertical="top"/>
      <protection hidden="1"/>
    </xf>
    <xf numFmtId="0" fontId="5" fillId="0" borderId="22" xfId="0" applyFont="1" applyBorder="1" applyAlignment="1" applyProtection="1">
      <alignment vertical="center"/>
      <protection hidden="1"/>
    </xf>
    <xf numFmtId="0" fontId="0" fillId="4" borderId="20" xfId="0" applyFill="1" applyBorder="1" applyProtection="1">
      <protection locked="0" hidden="1"/>
    </xf>
    <xf numFmtId="0" fontId="5" fillId="0" borderId="24" xfId="0" applyFont="1" applyBorder="1" applyAlignment="1" applyProtection="1">
      <alignment vertical="center"/>
      <protection hidden="1"/>
    </xf>
    <xf numFmtId="0" fontId="0" fillId="4" borderId="45" xfId="0" applyFill="1" applyBorder="1" applyProtection="1">
      <protection locked="0" hidden="1"/>
    </xf>
    <xf numFmtId="0" fontId="6" fillId="0" borderId="1" xfId="0" applyFont="1" applyBorder="1"/>
    <xf numFmtId="0" fontId="5" fillId="3" borderId="0" xfId="0" applyFont="1" applyFill="1" applyProtection="1">
      <protection hidden="1"/>
    </xf>
    <xf numFmtId="0" fontId="7" fillId="0" borderId="0" xfId="0" applyFont="1" applyProtection="1">
      <protection hidden="1"/>
    </xf>
    <xf numFmtId="164" fontId="12" fillId="0" borderId="0" xfId="0" applyNumberFormat="1" applyFont="1" applyProtection="1">
      <protection hidden="1"/>
    </xf>
    <xf numFmtId="0" fontId="0" fillId="3" borderId="0" xfId="0" applyFill="1" applyProtection="1">
      <protection hidden="1"/>
    </xf>
    <xf numFmtId="0" fontId="16" fillId="0" borderId="8" xfId="0" applyFont="1" applyBorder="1" applyProtection="1">
      <protection hidden="1"/>
    </xf>
    <xf numFmtId="0" fontId="27" fillId="0" borderId="0" xfId="0" applyFont="1" applyProtection="1"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16" fillId="3" borderId="9" xfId="0" applyFont="1" applyFill="1" applyBorder="1" applyProtection="1">
      <protection hidden="1"/>
    </xf>
    <xf numFmtId="0" fontId="27" fillId="3" borderId="10" xfId="0" applyFont="1" applyFill="1" applyBorder="1" applyProtection="1">
      <protection hidden="1"/>
    </xf>
    <xf numFmtId="0" fontId="27" fillId="3" borderId="10" xfId="0" applyFont="1" applyFill="1" applyBorder="1" applyAlignment="1" applyProtection="1">
      <alignment horizontal="left" vertical="center"/>
      <protection hidden="1"/>
    </xf>
    <xf numFmtId="1" fontId="6" fillId="3" borderId="10" xfId="0" applyNumberFormat="1" applyFont="1" applyFill="1" applyBorder="1" applyAlignment="1" applyProtection="1">
      <alignment horizontal="center" vertical="center"/>
      <protection hidden="1"/>
    </xf>
    <xf numFmtId="0" fontId="5" fillId="3" borderId="10" xfId="0" applyFont="1" applyFill="1" applyBorder="1" applyProtection="1">
      <protection hidden="1"/>
    </xf>
    <xf numFmtId="0" fontId="0" fillId="3" borderId="10" xfId="0" applyFill="1" applyBorder="1" applyProtection="1">
      <protection hidden="1"/>
    </xf>
    <xf numFmtId="0" fontId="0" fillId="3" borderId="10" xfId="0" applyFill="1" applyBorder="1" applyAlignment="1" applyProtection="1">
      <alignment horizontal="left"/>
      <protection hidden="1"/>
    </xf>
    <xf numFmtId="0" fontId="10" fillId="3" borderId="10" xfId="0" applyFont="1" applyFill="1" applyBorder="1" applyProtection="1">
      <protection hidden="1"/>
    </xf>
    <xf numFmtId="0" fontId="0" fillId="3" borderId="30" xfId="0" applyFill="1" applyBorder="1" applyProtection="1">
      <protection hidden="1"/>
    </xf>
    <xf numFmtId="0" fontId="20" fillId="0" borderId="29" xfId="0" applyFont="1" applyBorder="1" applyProtection="1">
      <protection hidden="1"/>
    </xf>
    <xf numFmtId="0" fontId="0" fillId="17" borderId="0" xfId="0" applyFill="1"/>
    <xf numFmtId="0" fontId="28" fillId="7" borderId="0" xfId="0" applyFont="1" applyFill="1"/>
    <xf numFmtId="0" fontId="0" fillId="17" borderId="0" xfId="0" applyFill="1" applyAlignment="1">
      <alignment horizontal="center"/>
    </xf>
    <xf numFmtId="0" fontId="0" fillId="16" borderId="0" xfId="0" applyFill="1" applyAlignment="1">
      <alignment horizontal="center"/>
    </xf>
    <xf numFmtId="164" fontId="11" fillId="0" borderId="0" xfId="0" applyNumberFormat="1" applyFont="1" applyProtection="1">
      <protection hidden="1"/>
    </xf>
    <xf numFmtId="0" fontId="11" fillId="0" borderId="0" xfId="0" applyFont="1" applyProtection="1">
      <protection hidden="1"/>
    </xf>
    <xf numFmtId="0" fontId="29" fillId="0" borderId="22" xfId="0" applyFont="1" applyBorder="1" applyAlignment="1" applyProtection="1">
      <alignment horizontal="left" vertical="top"/>
      <protection hidden="1"/>
    </xf>
    <xf numFmtId="0" fontId="29" fillId="0" borderId="18" xfId="0" applyFont="1" applyBorder="1" applyAlignment="1" applyProtection="1">
      <alignment horizontal="left" vertical="top"/>
      <protection hidden="1"/>
    </xf>
    <xf numFmtId="0" fontId="0" fillId="0" borderId="12" xfId="0" applyBorder="1" applyAlignment="1" applyProtection="1">
      <alignment horizontal="left" vertical="center" wrapText="1"/>
      <protection hidden="1"/>
    </xf>
    <xf numFmtId="0" fontId="0" fillId="0" borderId="13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36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0" fontId="23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34" xfId="0" applyBorder="1" applyProtection="1">
      <protection locked="0"/>
    </xf>
  </cellXfs>
  <cellStyles count="1">
    <cellStyle name="Normal" xfId="0" builtinId="0"/>
  </cellStyles>
  <dxfs count="3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</dxf>
    <dxf>
      <numFmt numFmtId="1" formatCode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fill>
        <patternFill patternType="solid">
          <fgColor indexed="64"/>
          <bgColor theme="0" tint="-0.14999847407452621"/>
        </patternFill>
      </fill>
    </dxf>
    <dxf>
      <border outline="0">
        <top style="thin">
          <color theme="1"/>
        </top>
        <bottom style="thin">
          <color theme="1"/>
        </bottom>
      </border>
    </dxf>
    <dxf>
      <fill>
        <patternFill patternType="solid">
          <fgColor indexed="64"/>
          <bgColor theme="0" tint="-0.14999847407452621"/>
        </patternFill>
      </fill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  <fill>
        <patternFill patternType="solid">
          <fgColor indexed="64"/>
          <bgColor theme="3" tint="0.89996032593768116"/>
        </patternFill>
      </fill>
    </dxf>
  </dxfs>
  <tableStyles count="0" defaultTableStyle="TableStyleMedium2" defaultPivotStyle="PivotStyleLight16"/>
  <colors>
    <mruColors>
      <color rgb="FF005D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0</xdr:row>
      <xdr:rowOff>9525</xdr:rowOff>
    </xdr:from>
    <xdr:to>
      <xdr:col>1</xdr:col>
      <xdr:colOff>66675</xdr:colOff>
      <xdr:row>2</xdr:row>
      <xdr:rowOff>330200</xdr:rowOff>
    </xdr:to>
    <xdr:pic>
      <xdr:nvPicPr>
        <xdr:cNvPr id="3" name="Picture 2" descr="A colorful logo with a black background&#10;&#10;AI-generated content may be incorrect.">
          <a:extLst>
            <a:ext uri="{FF2B5EF4-FFF2-40B4-BE49-F238E27FC236}">
              <a16:creationId xmlns:a16="http://schemas.microsoft.com/office/drawing/2014/main" id="{B6B2659E-EB24-D150-07FC-4A52320E26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195" t="14364" r="14479" b="14300"/>
        <a:stretch>
          <a:fillRect/>
        </a:stretch>
      </xdr:blipFill>
      <xdr:spPr bwMode="auto">
        <a:xfrm>
          <a:off x="6350" y="9525"/>
          <a:ext cx="914400" cy="91440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5C744BC-6EEF-4EFD-8054-DAD1DC8629F5}" name="Table1" displayName="Table1" ref="B2:F92" totalsRowShown="0" headerRowDxfId="29" dataDxfId="27" headerRowBorderDxfId="28" tableBorderDxfId="26">
  <autoFilter ref="B2:F92" xr:uid="{95C744BC-6EEF-4EFD-8054-DAD1DC8629F5}"/>
  <tableColumns count="5">
    <tableColumn id="1" xr3:uid="{EFE6555D-7321-4942-993D-9DFB4352EA75}" name="Category" dataDxfId="25"/>
    <tableColumn id="2" xr3:uid="{50B9E801-012D-4845-B384-2421FBFCC629}" name="Subgroup" dataDxfId="24"/>
    <tableColumn id="3" xr3:uid="{D7A6D885-5F7E-4066-A299-EC372F2B690F}" name="Task" dataDxfId="23"/>
    <tableColumn id="4" xr3:uid="{EFF457B4-E219-4570-8FD0-1F3F25D64AB4}" name="Motor challenge" dataDxfId="22"/>
    <tableColumn id="5" xr3:uid="{CB3EE3B2-D2D1-4DDA-BBDE-C965AA815313}" name="Process challenge" dataDxfId="21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EC5E02B-D146-4618-B709-8DA13CC4798C}" name="Table4" displayName="Table4" ref="R24:S27" totalsRowShown="0" headerRowDxfId="20">
  <autoFilter ref="R24:S27" xr:uid="{3EC5E02B-D146-4618-B709-8DA13CC4798C}"/>
  <tableColumns count="2">
    <tableColumn id="1" xr3:uid="{068DD74E-518A-4634-92D7-79FC70DFA674}" name="Mscale" dataDxfId="19"/>
    <tableColumn id="2" xr3:uid="{3DE59730-FC61-4A4E-8F2A-14CB2C4E0EB3}" name="Minterp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6D1A472-D982-4024-AEB4-1784580A7E39}" name="Table5" displayName="Table5" ref="R31:S34" totalsRowShown="0" headerRowDxfId="18">
  <autoFilter ref="R31:S34" xr:uid="{A6D1A472-D982-4024-AEB4-1784580A7E39}"/>
  <tableColumns count="2">
    <tableColumn id="1" xr3:uid="{E51C7BA7-6119-48FD-9230-75C07DC80B2C}" name="Pscale"/>
    <tableColumn id="2" xr3:uid="{625A4E99-F20C-42EA-B344-6F5AAD6C8E26}" name="Pinterp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26FAB6E-F6FC-480C-9D2C-B25271358AD5}" name="Table2" displayName="Table2" ref="P38:U63" totalsRowShown="0" headerRowDxfId="17" dataDxfId="16">
  <autoFilter ref="P38:U63" xr:uid="{826FAB6E-F6FC-480C-9D2C-B25271358AD5}"/>
  <tableColumns count="6">
    <tableColumn id="1" xr3:uid="{06AC77B7-D41A-4A7C-B0E8-C897B5BA7B72}" name="AgeMin" dataDxfId="15"/>
    <tableColumn id="2" xr3:uid="{C465265D-B408-409E-A40C-0D5625E25C58}" name="AgeMax" dataDxfId="14"/>
    <tableColumn id="3" xr3:uid="{09CF6D1E-4C2B-4284-87B8-779B4F2D0ED7}" name="MotorM" dataDxfId="13"/>
    <tableColumn id="4" xr3:uid="{8E30118B-55C3-4328-8600-B9909CF5222A}" name="MotorSD" dataDxfId="12"/>
    <tableColumn id="5" xr3:uid="{BEDA0796-979E-492B-9A55-4295190D09FF}" name="ProcessM" dataDxfId="11"/>
    <tableColumn id="6" xr3:uid="{85A3C82B-931A-4C2B-B554-3BB1A53CF89C}" name="ProcessSD" dataDxfId="1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E2A7F-BE1E-4485-8599-CADB21A86B44}">
  <sheetPr codeName="Sheet1"/>
  <dimension ref="A1:P123"/>
  <sheetViews>
    <sheetView showGridLines="0" tabSelected="1" showWhiteSpace="0" zoomScale="125" zoomScaleNormal="125" zoomScaleSheetLayoutView="130" workbookViewId="0">
      <selection activeCell="C6" sqref="C6"/>
    </sheetView>
  </sheetViews>
  <sheetFormatPr baseColWidth="10" defaultColWidth="8.83203125" defaultRowHeight="15" x14ac:dyDescent="0.2"/>
  <cols>
    <col min="1" max="1" width="12.33203125" customWidth="1"/>
    <col min="2" max="2" width="1.6640625" customWidth="1"/>
    <col min="3" max="3" width="13.33203125" customWidth="1"/>
    <col min="4" max="4" width="4.6640625" customWidth="1"/>
    <col min="5" max="5" width="12.1640625" customWidth="1"/>
    <col min="6" max="6" width="11.1640625" customWidth="1"/>
    <col min="7" max="7" width="1.33203125" customWidth="1"/>
    <col min="8" max="8" width="4.6640625" customWidth="1"/>
    <col min="9" max="9" width="12.33203125" customWidth="1"/>
    <col min="10" max="10" width="1.6640625" customWidth="1"/>
    <col min="11" max="11" width="13.33203125" customWidth="1"/>
    <col min="12" max="12" width="4.6640625" customWidth="1"/>
    <col min="13" max="13" width="12.1640625" customWidth="1"/>
    <col min="14" max="14" width="11.1640625" customWidth="1"/>
    <col min="15" max="15" width="1.33203125" customWidth="1"/>
    <col min="16" max="16" width="1.5" customWidth="1"/>
  </cols>
  <sheetData>
    <row r="1" spans="1:16" ht="24" x14ac:dyDescent="0.3">
      <c r="A1" s="42"/>
      <c r="B1" s="42"/>
      <c r="C1" s="1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24" x14ac:dyDescent="0.3">
      <c r="A2" s="42"/>
      <c r="B2" s="42"/>
      <c r="C2" s="170" t="s">
        <v>256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ht="32.5" customHeight="1" x14ac:dyDescent="0.2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</row>
    <row r="4" spans="1:16" x14ac:dyDescent="0.2">
      <c r="A4" s="43" t="s">
        <v>0</v>
      </c>
      <c r="B4" s="42"/>
      <c r="C4" s="114"/>
      <c r="D4" s="44"/>
      <c r="E4" s="44"/>
      <c r="F4" s="44"/>
      <c r="G4" s="44"/>
      <c r="H4" s="44"/>
      <c r="I4" s="45"/>
      <c r="J4" s="42"/>
      <c r="K4" s="42"/>
      <c r="L4" s="43" t="s">
        <v>1</v>
      </c>
      <c r="M4" s="42"/>
      <c r="N4" s="168"/>
      <c r="O4" s="42"/>
      <c r="P4" s="42"/>
    </row>
    <row r="5" spans="1:16" ht="10" customHeight="1" x14ac:dyDescent="0.2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</row>
    <row r="6" spans="1:16" x14ac:dyDescent="0.2">
      <c r="A6" s="43" t="s">
        <v>2</v>
      </c>
      <c r="B6" s="42"/>
      <c r="C6" s="169"/>
      <c r="D6" s="42"/>
      <c r="E6" s="42"/>
      <c r="F6" s="42"/>
      <c r="G6" s="42"/>
      <c r="H6" s="42"/>
      <c r="I6" s="42"/>
      <c r="J6" s="42"/>
      <c r="K6" s="42"/>
      <c r="L6" s="43" t="s">
        <v>3</v>
      </c>
      <c r="M6" s="42"/>
      <c r="N6" s="3">
        <f>DATEDIF(C6,N4,"Y")</f>
        <v>0</v>
      </c>
      <c r="O6" s="42"/>
      <c r="P6" s="42"/>
    </row>
    <row r="7" spans="1:16" ht="8.5" customHeight="1" x14ac:dyDescent="0.2">
      <c r="A7" s="42"/>
      <c r="B7" s="42"/>
      <c r="C7" s="42"/>
      <c r="D7" s="42"/>
      <c r="E7" s="42"/>
      <c r="F7" s="46"/>
      <c r="G7" s="46"/>
      <c r="H7" s="42"/>
      <c r="I7" s="42"/>
      <c r="J7" s="42"/>
      <c r="K7" s="42"/>
      <c r="L7" s="42"/>
      <c r="M7" s="42"/>
      <c r="N7" s="42"/>
      <c r="O7" s="42"/>
      <c r="P7" s="42"/>
    </row>
    <row r="8" spans="1:16" x14ac:dyDescent="0.2">
      <c r="A8" s="43" t="s">
        <v>4</v>
      </c>
      <c r="B8" s="42"/>
      <c r="C8" s="42"/>
      <c r="D8" s="114"/>
      <c r="E8" s="44"/>
      <c r="F8" s="44"/>
      <c r="G8" s="44"/>
      <c r="H8" s="44"/>
      <c r="I8" s="44"/>
      <c r="J8" s="44"/>
      <c r="K8" s="44"/>
      <c r="L8" s="44"/>
      <c r="M8" s="44"/>
      <c r="N8" s="45"/>
      <c r="O8" s="42"/>
      <c r="P8" s="42"/>
    </row>
    <row r="9" spans="1:16" ht="22" customHeight="1" thickBot="1" x14ac:dyDescent="0.25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</row>
    <row r="10" spans="1:16" ht="18" customHeight="1" x14ac:dyDescent="0.25">
      <c r="A10" s="36" t="s">
        <v>205</v>
      </c>
      <c r="B10" s="47"/>
      <c r="C10" s="47"/>
      <c r="D10" s="47"/>
      <c r="E10" s="47"/>
      <c r="F10" s="47"/>
      <c r="G10" s="48"/>
      <c r="H10" s="42"/>
      <c r="I10" s="36" t="s">
        <v>5</v>
      </c>
      <c r="J10" s="47"/>
      <c r="K10" s="47"/>
      <c r="L10" s="47"/>
      <c r="M10" s="47"/>
      <c r="N10" s="47"/>
      <c r="O10" s="48"/>
      <c r="P10" s="42"/>
    </row>
    <row r="11" spans="1:16" ht="19" customHeight="1" x14ac:dyDescent="0.2">
      <c r="A11" s="41" t="s">
        <v>6</v>
      </c>
      <c r="B11" s="49"/>
      <c r="C11" s="49"/>
      <c r="D11" s="49"/>
      <c r="E11" s="49"/>
      <c r="F11" s="49"/>
      <c r="G11" s="50"/>
      <c r="H11" s="42"/>
      <c r="I11" s="41" t="s">
        <v>6</v>
      </c>
      <c r="J11" s="49"/>
      <c r="K11" s="49"/>
      <c r="L11" s="49"/>
      <c r="M11" s="49"/>
      <c r="N11" s="49"/>
      <c r="O11" s="50"/>
      <c r="P11" s="42"/>
    </row>
    <row r="12" spans="1:16" x14ac:dyDescent="0.2">
      <c r="A12" s="115"/>
      <c r="B12" s="51"/>
      <c r="C12" s="51"/>
      <c r="D12" s="51"/>
      <c r="E12" s="51"/>
      <c r="F12" s="52"/>
      <c r="G12" s="53"/>
      <c r="H12" s="42"/>
      <c r="I12" s="115"/>
      <c r="J12" s="51"/>
      <c r="K12" s="51"/>
      <c r="L12" s="51"/>
      <c r="M12" s="51"/>
      <c r="N12" s="52"/>
      <c r="O12" s="53"/>
      <c r="P12" s="42"/>
    </row>
    <row r="13" spans="1:16" ht="19" customHeight="1" x14ac:dyDescent="0.2">
      <c r="A13" s="54" t="s">
        <v>7</v>
      </c>
      <c r="B13" s="42"/>
      <c r="C13" s="42"/>
      <c r="D13" s="42"/>
      <c r="E13" s="42"/>
      <c r="F13" s="42"/>
      <c r="G13" s="53"/>
      <c r="H13" s="42"/>
      <c r="I13" s="54" t="s">
        <v>7</v>
      </c>
      <c r="J13" s="42"/>
      <c r="K13" s="42"/>
      <c r="L13" s="42"/>
      <c r="M13" s="42"/>
      <c r="N13" s="42"/>
      <c r="O13" s="53"/>
      <c r="P13" s="42"/>
    </row>
    <row r="14" spans="1:16" x14ac:dyDescent="0.2">
      <c r="A14" s="115"/>
      <c r="B14" s="51"/>
      <c r="C14" s="51"/>
      <c r="D14" s="51"/>
      <c r="E14" s="51"/>
      <c r="F14" s="52"/>
      <c r="G14" s="53"/>
      <c r="H14" s="42"/>
      <c r="I14" s="116"/>
      <c r="J14" s="44"/>
      <c r="K14" s="44"/>
      <c r="L14" s="44"/>
      <c r="M14" s="44"/>
      <c r="N14" s="45"/>
      <c r="O14" s="53"/>
      <c r="P14" s="42"/>
    </row>
    <row r="15" spans="1:16" ht="19" customHeight="1" x14ac:dyDescent="0.2">
      <c r="A15" s="54" t="s">
        <v>8</v>
      </c>
      <c r="B15" s="42"/>
      <c r="C15" s="42"/>
      <c r="D15" s="42"/>
      <c r="E15" s="42"/>
      <c r="F15" s="42"/>
      <c r="G15" s="53"/>
      <c r="H15" s="42"/>
      <c r="I15" s="54" t="s">
        <v>8</v>
      </c>
      <c r="J15" s="42"/>
      <c r="K15" s="42"/>
      <c r="L15" s="42"/>
      <c r="M15" s="42"/>
      <c r="N15" s="42"/>
      <c r="O15" s="53"/>
      <c r="P15" s="42"/>
    </row>
    <row r="16" spans="1:16" x14ac:dyDescent="0.2">
      <c r="A16" s="115"/>
      <c r="B16" s="51"/>
      <c r="C16" s="51"/>
      <c r="D16" s="51"/>
      <c r="E16" s="51"/>
      <c r="F16" s="52"/>
      <c r="G16" s="53"/>
      <c r="H16" s="42"/>
      <c r="I16" s="116"/>
      <c r="J16" s="44"/>
      <c r="K16" s="44"/>
      <c r="L16" s="44"/>
      <c r="M16" s="44"/>
      <c r="N16" s="45"/>
      <c r="O16" s="53"/>
      <c r="P16" s="42"/>
    </row>
    <row r="17" spans="1:16" ht="19" customHeight="1" x14ac:dyDescent="0.2">
      <c r="A17" s="54" t="s">
        <v>215</v>
      </c>
      <c r="B17" s="42"/>
      <c r="C17" s="42"/>
      <c r="D17" s="42"/>
      <c r="E17" s="42"/>
      <c r="F17" s="42"/>
      <c r="G17" s="53"/>
      <c r="H17" s="42"/>
      <c r="I17" s="54" t="s">
        <v>215</v>
      </c>
      <c r="J17" s="42"/>
      <c r="K17" s="42"/>
      <c r="L17" s="42"/>
      <c r="M17" s="42"/>
      <c r="N17" s="42"/>
      <c r="O17" s="53"/>
      <c r="P17" s="42"/>
    </row>
    <row r="18" spans="1:16" x14ac:dyDescent="0.2">
      <c r="A18" s="55">
        <f>_xlfn.XLOOKUP(A16,Data!D:D,Data!E:E,"Not found")</f>
        <v>0</v>
      </c>
      <c r="B18" s="56"/>
      <c r="C18" s="56"/>
      <c r="D18" s="56"/>
      <c r="E18" s="57"/>
      <c r="F18" s="42"/>
      <c r="G18" s="53"/>
      <c r="H18" s="42"/>
      <c r="I18" s="58">
        <f>_xlfn.XLOOKUP(I16,Data!D:D, Data!E:E,"Not found")</f>
        <v>0</v>
      </c>
      <c r="J18" s="59"/>
      <c r="K18" s="59"/>
      <c r="L18" s="59"/>
      <c r="M18" s="60"/>
      <c r="N18" s="42"/>
      <c r="O18" s="53"/>
      <c r="P18" s="42"/>
    </row>
    <row r="19" spans="1:16" ht="19" customHeight="1" x14ac:dyDescent="0.2">
      <c r="A19" s="54" t="s">
        <v>216</v>
      </c>
      <c r="B19" s="42"/>
      <c r="C19" s="42"/>
      <c r="D19" s="42"/>
      <c r="E19" s="42"/>
      <c r="F19" s="42"/>
      <c r="G19" s="53"/>
      <c r="H19" s="42"/>
      <c r="I19" s="54" t="s">
        <v>216</v>
      </c>
      <c r="J19" s="42"/>
      <c r="K19" s="42"/>
      <c r="L19" s="42"/>
      <c r="M19" s="42"/>
      <c r="N19" s="42"/>
      <c r="O19" s="53"/>
      <c r="P19" s="42"/>
    </row>
    <row r="20" spans="1:16" x14ac:dyDescent="0.2">
      <c r="A20" s="61">
        <f>_xlfn.XLOOKUP(A16, Data!D:D, Data!F:F, "Not found")</f>
        <v>0</v>
      </c>
      <c r="B20" s="59"/>
      <c r="C20" s="59"/>
      <c r="D20" s="59"/>
      <c r="E20" s="60"/>
      <c r="F20" s="42"/>
      <c r="G20" s="53"/>
      <c r="H20" s="42"/>
      <c r="I20" s="61">
        <f>_xlfn.XLOOKUP(I16,Data!D:D, Data!F:F,"NotFound")</f>
        <v>0</v>
      </c>
      <c r="J20" s="59"/>
      <c r="K20" s="59"/>
      <c r="L20" s="59"/>
      <c r="M20" s="60"/>
      <c r="N20" s="42"/>
      <c r="O20" s="53"/>
      <c r="P20" s="42"/>
    </row>
    <row r="21" spans="1:16" ht="8" customHeight="1" thickBot="1" x14ac:dyDescent="0.25">
      <c r="A21" s="62"/>
      <c r="B21" s="63"/>
      <c r="C21" s="63"/>
      <c r="D21" s="63"/>
      <c r="E21" s="63"/>
      <c r="F21" s="63"/>
      <c r="G21" s="64"/>
      <c r="H21" s="42"/>
      <c r="I21" s="62"/>
      <c r="J21" s="63"/>
      <c r="K21" s="63"/>
      <c r="L21" s="63"/>
      <c r="M21" s="63"/>
      <c r="N21" s="63"/>
      <c r="O21" s="64"/>
      <c r="P21" s="42"/>
    </row>
    <row r="22" spans="1:16" ht="17" thickBot="1" x14ac:dyDescent="0.25">
      <c r="A22" s="65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</row>
    <row r="23" spans="1:16" ht="19" x14ac:dyDescent="0.25">
      <c r="A23" s="36" t="s">
        <v>9</v>
      </c>
      <c r="B23" s="47"/>
      <c r="C23" s="47"/>
      <c r="D23" s="47"/>
      <c r="E23" s="47"/>
      <c r="F23" s="47"/>
      <c r="G23" s="47"/>
      <c r="H23" s="47"/>
      <c r="I23" s="123" t="s">
        <v>10</v>
      </c>
      <c r="J23" s="47"/>
      <c r="K23" s="47"/>
      <c r="L23" s="47"/>
      <c r="M23" s="47"/>
      <c r="N23" s="47"/>
      <c r="O23" s="48"/>
      <c r="P23" s="42"/>
    </row>
    <row r="24" spans="1:16" ht="21" customHeight="1" x14ac:dyDescent="0.2">
      <c r="A24" s="127" t="s">
        <v>248</v>
      </c>
      <c r="B24" s="49"/>
      <c r="C24" s="49"/>
      <c r="D24" s="49"/>
      <c r="E24" s="49"/>
      <c r="F24" s="49"/>
      <c r="G24" s="128"/>
      <c r="H24" s="42"/>
      <c r="I24" s="127" t="s">
        <v>249</v>
      </c>
      <c r="J24" s="49"/>
      <c r="K24" s="49"/>
      <c r="L24" s="49"/>
      <c r="M24" s="49"/>
      <c r="N24" s="49"/>
      <c r="O24" s="50"/>
      <c r="P24" s="42"/>
    </row>
    <row r="25" spans="1:16" ht="16" customHeight="1" x14ac:dyDescent="0.2">
      <c r="A25" s="129" t="e">
        <f>A60</f>
        <v>#VALUE!</v>
      </c>
      <c r="B25" s="42"/>
      <c r="C25" s="214" t="e">
        <f>INDEX(Table4[Minterp],MATCH(A25, Table4[Mscale],1))</f>
        <v>#VALUE!</v>
      </c>
      <c r="D25" s="59"/>
      <c r="E25" s="59"/>
      <c r="F25" s="60"/>
      <c r="G25" s="130"/>
      <c r="H25" s="42"/>
      <c r="I25" s="129" t="e">
        <f>((F91-C92)/(C90-C92))*100</f>
        <v>#VALUE!</v>
      </c>
      <c r="J25" s="42"/>
      <c r="K25" s="118" t="e">
        <f>INDEX(Table5[Pinterp],MATCH(I25, Table5[Pscale],1))</f>
        <v>#VALUE!</v>
      </c>
      <c r="L25" s="56"/>
      <c r="M25" s="56"/>
      <c r="N25" s="57"/>
      <c r="O25" s="53"/>
      <c r="P25" s="42"/>
    </row>
    <row r="26" spans="1:16" ht="18" customHeight="1" x14ac:dyDescent="0.2">
      <c r="A26" s="149" t="e">
        <f>IF(A25&lt;7,"Invalid results: Skill ratings too low",IF(A25&gt;89, "Invalid results: Skill ratings too high",""))</f>
        <v>#VALUE!</v>
      </c>
      <c r="B26" s="131"/>
      <c r="C26" s="131"/>
      <c r="D26" s="131"/>
      <c r="E26" s="131"/>
      <c r="F26" s="131"/>
      <c r="G26" s="132"/>
      <c r="H26" s="42"/>
      <c r="I26" s="149" t="e">
        <f>IF(I25&lt;8,"Invalid results: Skill ratings too low",IF(I25&gt;83, "Invalid results: Skill ratings too high",""))</f>
        <v>#VALUE!</v>
      </c>
      <c r="J26" s="131"/>
      <c r="K26" s="131"/>
      <c r="L26" s="131"/>
      <c r="M26" s="131"/>
      <c r="N26" s="131"/>
      <c r="O26" s="133"/>
      <c r="P26" s="42"/>
    </row>
    <row r="27" spans="1:16" ht="7" customHeight="1" x14ac:dyDescent="0.2">
      <c r="A27" s="124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53"/>
      <c r="P27" s="42"/>
    </row>
    <row r="28" spans="1:16" ht="17" customHeight="1" thickBot="1" x14ac:dyDescent="0.25">
      <c r="A28" s="125" t="s">
        <v>250</v>
      </c>
      <c r="B28" s="63"/>
      <c r="C28" s="63"/>
      <c r="D28" s="126"/>
      <c r="E28" s="63"/>
      <c r="F28" s="63"/>
      <c r="G28" s="63"/>
      <c r="H28" s="63"/>
      <c r="I28" s="161" t="s">
        <v>231</v>
      </c>
      <c r="J28" s="63"/>
      <c r="K28" s="166" t="e" cm="1">
        <f t="array" ref="K28">_xlfn.LET(_xlpm.age,N6,_xlpm.scaled,A25,_xlpm.mean,_xlfn.XLOOKUP(1,(_xlpm.age&gt;=Table2[AgeMin])*(_xlpm.age&lt;=Table2[AgeMax]),Table2[MotorM]),_xlpm.sdev,_xlfn.XLOOKUP(1,(_xlpm.age&gt;=Table2[AgeMin])*(_xlpm.age&lt;=Table2[AgeMax]),Table2[MotorSD]),_xlpm.z,(_xlpm.scaled-_xlpm.mean)/_xlpm.sdev,IF(OR(_xlpm.scaled&lt;7,_xlpm.scaled&gt;92),"INVALID",IFERROR(IF(_xlpm.z&gt;3,"&gt; 3.0",IF(_xlpm.z&lt;-3,"&lt; -3.0",TEXT(_xlpm.z,"0.0"))),"")))</f>
        <v>#VALUE!</v>
      </c>
      <c r="L28" s="161" t="s">
        <v>232</v>
      </c>
      <c r="M28" s="162"/>
      <c r="N28" s="167" t="e" cm="1">
        <f t="array" ref="N28">_xlfn.LET(_xlpm.age,N6,_xlpm.scaled,I25,_xlpm.mean,_xlfn.XLOOKUP(1,(_xlpm.age&gt;=Table2[AgeMin])*(_xlpm.age&lt;=Table2[AgeMax]),Table2[ProcessM]),_xlpm.sdev,_xlfn.XLOOKUP(1,(_xlpm.age&gt;=Table2[AgeMin])*(_xlpm.age&lt;=Table2[AgeMax]),Table2[ProcessSD]),_xlpm.z,(_xlpm.scaled-_xlpm.mean)/_xlpm.sdev,IF(OR(_xlpm.scaled&lt;8,_xlpm.scaled&gt;90),"INVALID",IFERROR(IF(_xlpm.z&gt;3,"&gt; 3.0",IF(_xlpm.z&lt;-3,"&lt; -3.0",TEXT(_xlpm.z,"0.0"))),"")))</f>
        <v>#VALUE!</v>
      </c>
      <c r="O28" s="64"/>
      <c r="P28" s="42"/>
    </row>
    <row r="29" spans="1:16" ht="18" customHeight="1" x14ac:dyDescent="0.2">
      <c r="A29" s="43" t="s">
        <v>246</v>
      </c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</row>
    <row r="30" spans="1:16" ht="10.5" customHeight="1" x14ac:dyDescent="0.2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</row>
    <row r="31" spans="1:16" ht="21.5" customHeight="1" thickBot="1" x14ac:dyDescent="0.25">
      <c r="P31" s="42"/>
    </row>
    <row r="32" spans="1:16" ht="19" x14ac:dyDescent="0.25">
      <c r="A32" s="222" t="s">
        <v>213</v>
      </c>
      <c r="B32" s="223"/>
      <c r="C32" s="223"/>
      <c r="D32" s="223"/>
      <c r="E32" s="223"/>
      <c r="F32" s="224"/>
      <c r="G32" s="225"/>
      <c r="H32" s="226"/>
      <c r="I32" s="227"/>
      <c r="J32" s="227"/>
      <c r="K32" s="228"/>
      <c r="L32" s="227"/>
      <c r="M32" s="229"/>
      <c r="N32" s="225"/>
      <c r="O32" s="230"/>
      <c r="P32" s="42"/>
    </row>
    <row r="33" spans="1:16" ht="3.5" customHeight="1" x14ac:dyDescent="0.25">
      <c r="A33" s="219"/>
      <c r="B33" s="220"/>
      <c r="C33" s="220"/>
      <c r="D33" s="220"/>
      <c r="E33" s="220"/>
      <c r="F33" s="221"/>
      <c r="G33" s="84"/>
      <c r="H33" s="83"/>
      <c r="I33" s="42"/>
      <c r="J33" s="42"/>
      <c r="K33" s="91"/>
      <c r="L33" s="42"/>
      <c r="M33" s="117"/>
      <c r="N33" s="84"/>
      <c r="O33" s="53"/>
      <c r="P33" s="42"/>
    </row>
    <row r="34" spans="1:16" ht="17" thickBot="1" x14ac:dyDescent="0.25">
      <c r="A34" s="160" t="s">
        <v>217</v>
      </c>
      <c r="B34" s="63"/>
      <c r="C34" s="140"/>
      <c r="D34" s="163"/>
      <c r="E34" s="145"/>
      <c r="F34" s="144"/>
      <c r="G34" s="141"/>
      <c r="H34" s="142"/>
      <c r="I34" s="146" t="s">
        <v>218</v>
      </c>
      <c r="J34" s="63"/>
      <c r="K34" s="140"/>
      <c r="L34" s="163"/>
      <c r="M34" s="145"/>
      <c r="N34" s="144"/>
      <c r="O34" s="64"/>
      <c r="P34" s="42"/>
    </row>
    <row r="35" spans="1:16" ht="22" customHeight="1" thickBot="1" x14ac:dyDescent="0.25">
      <c r="A35" s="231"/>
      <c r="B35" s="42"/>
      <c r="C35" s="172"/>
      <c r="D35" s="42"/>
      <c r="E35" s="42"/>
      <c r="F35" s="84"/>
      <c r="G35" s="84"/>
      <c r="H35" s="83"/>
      <c r="I35" s="171"/>
      <c r="J35" s="42"/>
      <c r="K35" s="91"/>
      <c r="L35" s="42"/>
      <c r="M35" s="42"/>
      <c r="O35" s="139"/>
      <c r="P35" s="42"/>
    </row>
    <row r="36" spans="1:16" ht="20" thickBot="1" x14ac:dyDescent="0.3">
      <c r="A36" s="36" t="s">
        <v>11</v>
      </c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8"/>
      <c r="P36" s="42"/>
    </row>
    <row r="37" spans="1:16" ht="16" x14ac:dyDescent="0.2">
      <c r="A37" s="39" t="s">
        <v>12</v>
      </c>
      <c r="B37" s="66"/>
      <c r="C37" s="66"/>
      <c r="D37" s="66"/>
      <c r="E37" s="66"/>
      <c r="F37" s="66"/>
      <c r="G37" s="67"/>
      <c r="H37" s="218"/>
      <c r="I37" s="39" t="s">
        <v>13</v>
      </c>
      <c r="J37" s="66"/>
      <c r="K37" s="66"/>
      <c r="L37" s="66"/>
      <c r="M37" s="66"/>
      <c r="N37" s="66"/>
      <c r="O37" s="67"/>
      <c r="P37" s="42"/>
    </row>
    <row r="38" spans="1:16" x14ac:dyDescent="0.2">
      <c r="A38" s="41" t="s">
        <v>14</v>
      </c>
      <c r="B38" s="68"/>
      <c r="C38" s="68"/>
      <c r="D38" s="68"/>
      <c r="E38" s="69" t="s">
        <v>15</v>
      </c>
      <c r="F38" s="236" t="s">
        <v>16</v>
      </c>
      <c r="G38" s="70"/>
      <c r="H38" s="218"/>
      <c r="I38" s="54" t="s">
        <v>14</v>
      </c>
      <c r="J38" s="43"/>
      <c r="K38" s="43"/>
      <c r="L38" s="71"/>
      <c r="M38" s="72" t="s">
        <v>17</v>
      </c>
      <c r="N38" s="236" t="s">
        <v>16</v>
      </c>
      <c r="O38" s="53"/>
      <c r="P38" s="42"/>
    </row>
    <row r="39" spans="1:16" x14ac:dyDescent="0.2">
      <c r="A39" s="73" t="s">
        <v>202</v>
      </c>
      <c r="B39" s="74"/>
      <c r="C39" s="74"/>
      <c r="D39" s="74"/>
      <c r="E39" s="75" t="s">
        <v>18</v>
      </c>
      <c r="F39" s="237"/>
      <c r="G39" s="70"/>
      <c r="H39" s="218"/>
      <c r="I39" s="73" t="s">
        <v>202</v>
      </c>
      <c r="J39" s="74"/>
      <c r="K39" s="74"/>
      <c r="L39" s="76"/>
      <c r="M39" s="75" t="s">
        <v>19</v>
      </c>
      <c r="N39" s="236"/>
      <c r="O39" s="53"/>
      <c r="P39" s="42"/>
    </row>
    <row r="40" spans="1:16" ht="16.5" customHeight="1" x14ac:dyDescent="0.2">
      <c r="A40" s="210" t="s">
        <v>20</v>
      </c>
      <c r="B40" s="77"/>
      <c r="C40" s="77"/>
      <c r="D40" s="77"/>
      <c r="E40" s="211"/>
      <c r="F40" s="134" t="str">
        <f t="shared" ref="F40:F55" si="0">_xlfn.XLOOKUP(E40, Rating,Score, "Not found")</f>
        <v>Not found</v>
      </c>
      <c r="G40" s="78"/>
      <c r="H40" s="215"/>
      <c r="I40" s="210" t="s">
        <v>20</v>
      </c>
      <c r="J40" s="77"/>
      <c r="K40" s="77"/>
      <c r="L40" s="77"/>
      <c r="M40" s="211"/>
      <c r="N40" s="134" t="str">
        <f t="shared" ref="N40:N55" si="1">_xlfn.XLOOKUP(M40, Rating, Score, "Not found")</f>
        <v>Not found</v>
      </c>
      <c r="O40" s="53"/>
      <c r="P40" s="42"/>
    </row>
    <row r="41" spans="1:16" ht="16.5" customHeight="1" x14ac:dyDescent="0.2">
      <c r="A41" s="210" t="s">
        <v>22</v>
      </c>
      <c r="B41" s="77"/>
      <c r="C41" s="77"/>
      <c r="D41" s="77"/>
      <c r="E41" s="211"/>
      <c r="F41" s="134" t="str">
        <f t="shared" si="0"/>
        <v>Not found</v>
      </c>
      <c r="G41" s="78"/>
      <c r="H41" s="215"/>
      <c r="I41" s="210" t="s">
        <v>22</v>
      </c>
      <c r="J41" s="77"/>
      <c r="K41" s="77"/>
      <c r="L41" s="77"/>
      <c r="M41" s="211"/>
      <c r="N41" s="134" t="str">
        <f t="shared" si="1"/>
        <v>Not found</v>
      </c>
      <c r="O41" s="53"/>
      <c r="P41" s="42"/>
    </row>
    <row r="42" spans="1:16" ht="16.5" customHeight="1" x14ac:dyDescent="0.2">
      <c r="A42" s="210" t="s">
        <v>24</v>
      </c>
      <c r="B42" s="77"/>
      <c r="C42" s="77"/>
      <c r="D42" s="77"/>
      <c r="E42" s="211"/>
      <c r="F42" s="134" t="str">
        <f t="shared" si="0"/>
        <v>Not found</v>
      </c>
      <c r="G42" s="78"/>
      <c r="H42" s="215"/>
      <c r="I42" s="210" t="s">
        <v>24</v>
      </c>
      <c r="J42" s="77"/>
      <c r="K42" s="77"/>
      <c r="L42" s="77"/>
      <c r="M42" s="211"/>
      <c r="N42" s="134" t="str">
        <f t="shared" si="1"/>
        <v>Not found</v>
      </c>
      <c r="O42" s="53"/>
      <c r="P42" s="42"/>
    </row>
    <row r="43" spans="1:16" ht="16.5" customHeight="1" x14ac:dyDescent="0.2">
      <c r="A43" s="210" t="s">
        <v>26</v>
      </c>
      <c r="B43" s="77"/>
      <c r="C43" s="77"/>
      <c r="D43" s="77"/>
      <c r="E43" s="211"/>
      <c r="F43" s="134" t="str">
        <f t="shared" si="0"/>
        <v>Not found</v>
      </c>
      <c r="G43" s="78"/>
      <c r="H43" s="215"/>
      <c r="I43" s="210" t="s">
        <v>26</v>
      </c>
      <c r="J43" s="77"/>
      <c r="K43" s="77"/>
      <c r="L43" s="77"/>
      <c r="M43" s="211"/>
      <c r="N43" s="134" t="str">
        <f t="shared" si="1"/>
        <v>Not found</v>
      </c>
      <c r="O43" s="53"/>
      <c r="P43" s="42"/>
    </row>
    <row r="44" spans="1:16" ht="16.5" customHeight="1" x14ac:dyDescent="0.2">
      <c r="A44" s="210" t="s">
        <v>28</v>
      </c>
      <c r="B44" s="77"/>
      <c r="C44" s="77"/>
      <c r="D44" s="77"/>
      <c r="E44" s="211"/>
      <c r="F44" s="134" t="str">
        <f t="shared" si="0"/>
        <v>Not found</v>
      </c>
      <c r="G44" s="78"/>
      <c r="H44" s="215"/>
      <c r="I44" s="210" t="s">
        <v>28</v>
      </c>
      <c r="J44" s="77"/>
      <c r="K44" s="77"/>
      <c r="L44" s="77"/>
      <c r="M44" s="211"/>
      <c r="N44" s="134" t="str">
        <f t="shared" si="1"/>
        <v>Not found</v>
      </c>
      <c r="O44" s="53"/>
      <c r="P44" s="42"/>
    </row>
    <row r="45" spans="1:16" ht="16.5" customHeight="1" x14ac:dyDescent="0.2">
      <c r="A45" s="210" t="s">
        <v>29</v>
      </c>
      <c r="B45" s="77"/>
      <c r="C45" s="77"/>
      <c r="D45" s="77"/>
      <c r="E45" s="211"/>
      <c r="F45" s="134" t="str">
        <f t="shared" si="0"/>
        <v>Not found</v>
      </c>
      <c r="G45" s="78"/>
      <c r="H45" s="215"/>
      <c r="I45" s="210" t="s">
        <v>29</v>
      </c>
      <c r="J45" s="77"/>
      <c r="K45" s="77"/>
      <c r="L45" s="77"/>
      <c r="M45" s="211"/>
      <c r="N45" s="134" t="str">
        <f t="shared" si="1"/>
        <v>Not found</v>
      </c>
      <c r="O45" s="53"/>
      <c r="P45" s="42"/>
    </row>
    <row r="46" spans="1:16" ht="16.5" customHeight="1" x14ac:dyDescent="0.2">
      <c r="A46" s="210" t="s">
        <v>30</v>
      </c>
      <c r="B46" s="77"/>
      <c r="C46" s="77"/>
      <c r="D46" s="77"/>
      <c r="E46" s="211"/>
      <c r="F46" s="134" t="str">
        <f t="shared" si="0"/>
        <v>Not found</v>
      </c>
      <c r="G46" s="78"/>
      <c r="H46" s="215"/>
      <c r="I46" s="210" t="s">
        <v>30</v>
      </c>
      <c r="J46" s="77"/>
      <c r="K46" s="77"/>
      <c r="L46" s="77"/>
      <c r="M46" s="211"/>
      <c r="N46" s="134" t="str">
        <f t="shared" si="1"/>
        <v>Not found</v>
      </c>
      <c r="O46" s="53"/>
      <c r="P46" s="42"/>
    </row>
    <row r="47" spans="1:16" ht="16.5" customHeight="1" x14ac:dyDescent="0.2">
      <c r="A47" s="210" t="s">
        <v>31</v>
      </c>
      <c r="B47" s="77"/>
      <c r="C47" s="77"/>
      <c r="D47" s="77"/>
      <c r="E47" s="211"/>
      <c r="F47" s="134" t="str">
        <f t="shared" si="0"/>
        <v>Not found</v>
      </c>
      <c r="G47" s="78"/>
      <c r="H47" s="215"/>
      <c r="I47" s="210" t="s">
        <v>31</v>
      </c>
      <c r="J47" s="77"/>
      <c r="K47" s="77"/>
      <c r="L47" s="77"/>
      <c r="M47" s="211"/>
      <c r="N47" s="134" t="str">
        <f t="shared" si="1"/>
        <v>Not found</v>
      </c>
      <c r="O47" s="53"/>
      <c r="P47" s="42"/>
    </row>
    <row r="48" spans="1:16" ht="16.5" customHeight="1" x14ac:dyDescent="0.2">
      <c r="A48" s="210" t="s">
        <v>32</v>
      </c>
      <c r="B48" s="77"/>
      <c r="C48" s="77"/>
      <c r="D48" s="77"/>
      <c r="E48" s="211"/>
      <c r="F48" s="134" t="str">
        <f t="shared" si="0"/>
        <v>Not found</v>
      </c>
      <c r="G48" s="78"/>
      <c r="H48" s="215"/>
      <c r="I48" s="210" t="s">
        <v>32</v>
      </c>
      <c r="J48" s="77"/>
      <c r="K48" s="77"/>
      <c r="L48" s="77"/>
      <c r="M48" s="211"/>
      <c r="N48" s="134" t="str">
        <f t="shared" si="1"/>
        <v>Not found</v>
      </c>
      <c r="O48" s="53"/>
      <c r="P48" s="42"/>
    </row>
    <row r="49" spans="1:16" ht="16.5" customHeight="1" x14ac:dyDescent="0.2">
      <c r="A49" s="210" t="s">
        <v>33</v>
      </c>
      <c r="B49" s="77"/>
      <c r="C49" s="77"/>
      <c r="D49" s="77"/>
      <c r="E49" s="211"/>
      <c r="F49" s="134" t="str">
        <f t="shared" si="0"/>
        <v>Not found</v>
      </c>
      <c r="G49" s="78"/>
      <c r="H49" s="215"/>
      <c r="I49" s="210" t="s">
        <v>33</v>
      </c>
      <c r="J49" s="77"/>
      <c r="K49" s="77"/>
      <c r="L49" s="77"/>
      <c r="M49" s="211"/>
      <c r="N49" s="134" t="str">
        <f t="shared" si="1"/>
        <v>Not found</v>
      </c>
      <c r="O49" s="53"/>
      <c r="P49" s="42"/>
    </row>
    <row r="50" spans="1:16" ht="16.5" customHeight="1" x14ac:dyDescent="0.2">
      <c r="A50" s="210" t="s">
        <v>34</v>
      </c>
      <c r="B50" s="77"/>
      <c r="C50" s="77"/>
      <c r="D50" s="77"/>
      <c r="E50" s="211"/>
      <c r="F50" s="134" t="str">
        <f t="shared" si="0"/>
        <v>Not found</v>
      </c>
      <c r="G50" s="78"/>
      <c r="H50" s="215"/>
      <c r="I50" s="210" t="s">
        <v>34</v>
      </c>
      <c r="J50" s="77"/>
      <c r="K50" s="77"/>
      <c r="L50" s="77"/>
      <c r="M50" s="211"/>
      <c r="N50" s="134" t="str">
        <f t="shared" si="1"/>
        <v>Not found</v>
      </c>
      <c r="O50" s="53"/>
      <c r="P50" s="42"/>
    </row>
    <row r="51" spans="1:16" ht="16.5" customHeight="1" x14ac:dyDescent="0.2">
      <c r="A51" s="210" t="s">
        <v>35</v>
      </c>
      <c r="B51" s="77"/>
      <c r="C51" s="77"/>
      <c r="D51" s="77"/>
      <c r="E51" s="211"/>
      <c r="F51" s="134" t="str">
        <f t="shared" si="0"/>
        <v>Not found</v>
      </c>
      <c r="G51" s="78"/>
      <c r="H51" s="215"/>
      <c r="I51" s="210" t="s">
        <v>35</v>
      </c>
      <c r="J51" s="77"/>
      <c r="K51" s="77"/>
      <c r="L51" s="77"/>
      <c r="M51" s="211"/>
      <c r="N51" s="134" t="str">
        <f t="shared" si="1"/>
        <v>Not found</v>
      </c>
      <c r="O51" s="53"/>
      <c r="P51" s="42"/>
    </row>
    <row r="52" spans="1:16" ht="16.5" customHeight="1" x14ac:dyDescent="0.2">
      <c r="A52" s="210" t="s">
        <v>36</v>
      </c>
      <c r="B52" s="77"/>
      <c r="C52" s="77"/>
      <c r="D52" s="77"/>
      <c r="E52" s="211"/>
      <c r="F52" s="134" t="str">
        <f t="shared" si="0"/>
        <v>Not found</v>
      </c>
      <c r="G52" s="78"/>
      <c r="H52" s="215"/>
      <c r="I52" s="210" t="s">
        <v>36</v>
      </c>
      <c r="J52" s="77"/>
      <c r="K52" s="77"/>
      <c r="L52" s="77"/>
      <c r="M52" s="211"/>
      <c r="N52" s="134" t="str">
        <f t="shared" si="1"/>
        <v>Not found</v>
      </c>
      <c r="O52" s="53"/>
      <c r="P52" s="42"/>
    </row>
    <row r="53" spans="1:16" ht="16.5" customHeight="1" x14ac:dyDescent="0.2">
      <c r="A53" s="210" t="s">
        <v>37</v>
      </c>
      <c r="B53" s="77"/>
      <c r="C53" s="77"/>
      <c r="D53" s="77"/>
      <c r="E53" s="211"/>
      <c r="F53" s="134" t="str">
        <f t="shared" si="0"/>
        <v>Not found</v>
      </c>
      <c r="G53" s="78"/>
      <c r="H53" s="215"/>
      <c r="I53" s="210" t="s">
        <v>37</v>
      </c>
      <c r="J53" s="77"/>
      <c r="K53" s="77"/>
      <c r="L53" s="77"/>
      <c r="M53" s="211"/>
      <c r="N53" s="134" t="str">
        <f t="shared" si="1"/>
        <v>Not found</v>
      </c>
      <c r="O53" s="53"/>
      <c r="P53" s="42"/>
    </row>
    <row r="54" spans="1:16" ht="16.5" customHeight="1" x14ac:dyDescent="0.2">
      <c r="A54" s="210" t="s">
        <v>38</v>
      </c>
      <c r="B54" s="77"/>
      <c r="C54" s="77"/>
      <c r="D54" s="77"/>
      <c r="E54" s="211"/>
      <c r="F54" s="134" t="str">
        <f t="shared" si="0"/>
        <v>Not found</v>
      </c>
      <c r="G54" s="78"/>
      <c r="H54" s="215"/>
      <c r="I54" s="210" t="s">
        <v>38</v>
      </c>
      <c r="J54" s="77"/>
      <c r="K54" s="77"/>
      <c r="L54" s="77"/>
      <c r="M54" s="211"/>
      <c r="N54" s="134" t="str">
        <f t="shared" si="1"/>
        <v>Not found</v>
      </c>
      <c r="O54" s="53"/>
      <c r="P54" s="42"/>
    </row>
    <row r="55" spans="1:16" ht="16.5" customHeight="1" thickBot="1" x14ac:dyDescent="0.25">
      <c r="A55" s="212" t="s">
        <v>39</v>
      </c>
      <c r="B55" s="79"/>
      <c r="C55" s="79"/>
      <c r="D55" s="79"/>
      <c r="E55" s="211"/>
      <c r="F55" s="80" t="str">
        <f t="shared" si="0"/>
        <v>Not found</v>
      </c>
      <c r="G55" s="81"/>
      <c r="H55" s="82"/>
      <c r="I55" s="212" t="s">
        <v>39</v>
      </c>
      <c r="J55" s="79"/>
      <c r="K55" s="79"/>
      <c r="L55" s="79"/>
      <c r="M55" s="213"/>
      <c r="N55" s="80" t="str">
        <f t="shared" si="1"/>
        <v>Not found</v>
      </c>
      <c r="O55" s="64"/>
      <c r="P55" s="42"/>
    </row>
    <row r="56" spans="1:16" hidden="1" x14ac:dyDescent="0.2">
      <c r="A56" s="83"/>
      <c r="B56" s="83"/>
      <c r="C56" s="42"/>
      <c r="D56" s="83"/>
      <c r="E56" s="42"/>
      <c r="F56" s="84"/>
      <c r="G56" s="84"/>
      <c r="H56" s="83"/>
      <c r="I56" s="83"/>
      <c r="J56" s="83"/>
      <c r="K56" s="42"/>
      <c r="L56" s="83"/>
      <c r="M56" s="42"/>
      <c r="N56" s="42"/>
      <c r="O56" s="42"/>
      <c r="P56" s="42"/>
    </row>
    <row r="57" spans="1:16" hidden="1" x14ac:dyDescent="0.2">
      <c r="A57" s="85" t="s">
        <v>192</v>
      </c>
      <c r="B57" s="83"/>
      <c r="C57" s="86" t="s">
        <v>193</v>
      </c>
      <c r="D57" s="83"/>
      <c r="E57" s="87" t="s">
        <v>191</v>
      </c>
      <c r="F57" s="88" t="e" cm="1">
        <f t="array" ref="F57">SUM(VALUE(F40:F55))</f>
        <v>#VALUE!</v>
      </c>
      <c r="G57" s="89"/>
      <c r="H57" s="83"/>
      <c r="I57" s="90"/>
      <c r="J57" s="83"/>
      <c r="K57" s="91"/>
      <c r="L57" s="83"/>
      <c r="M57" s="87" t="s">
        <v>191</v>
      </c>
      <c r="N57" s="89" t="e" cm="1">
        <f t="array" ref="N57">SUM(VALUE(N40:N55))</f>
        <v>#VALUE!</v>
      </c>
      <c r="O57" s="42"/>
      <c r="P57" s="42"/>
    </row>
    <row r="58" spans="1:16" hidden="1" x14ac:dyDescent="0.2">
      <c r="A58" s="92" t="e">
        <f>F57+N57</f>
        <v>#VALUE!</v>
      </c>
      <c r="B58" s="42"/>
      <c r="C58" s="93">
        <v>128</v>
      </c>
      <c r="D58" s="42"/>
      <c r="E58" s="94" t="s">
        <v>195</v>
      </c>
      <c r="F58" s="95" t="str">
        <f>_xlfn.XLOOKUP(A18,Data!AK:AK, Data!AM:AM,"Not found")</f>
        <v>Not found</v>
      </c>
      <c r="G58" s="42"/>
      <c r="H58" s="42"/>
      <c r="I58" s="43"/>
      <c r="J58" s="42"/>
      <c r="K58" s="91"/>
      <c r="L58" s="42"/>
      <c r="M58" s="94" t="s">
        <v>195</v>
      </c>
      <c r="N58" s="96" t="str">
        <f>_xlfn.XLOOKUP(I18, Data!AK:AK, Data!AM:AM,"Not found")</f>
        <v>Not found</v>
      </c>
      <c r="O58" s="42"/>
      <c r="P58" s="42"/>
    </row>
    <row r="59" spans="1:16" hidden="1" x14ac:dyDescent="0.2">
      <c r="A59" s="97" t="s">
        <v>196</v>
      </c>
      <c r="B59" s="42"/>
      <c r="C59" s="86" t="s">
        <v>194</v>
      </c>
      <c r="D59" s="42"/>
      <c r="E59" s="42"/>
      <c r="F59" s="42"/>
      <c r="G59" s="42"/>
      <c r="H59" s="42"/>
      <c r="I59" s="42"/>
      <c r="J59" s="42"/>
      <c r="K59" s="91"/>
      <c r="L59" s="42"/>
      <c r="M59" s="42"/>
      <c r="N59" s="98"/>
      <c r="O59" s="42"/>
      <c r="P59" s="42"/>
    </row>
    <row r="60" spans="1:16" hidden="1" x14ac:dyDescent="0.2">
      <c r="A60" s="92" t="e">
        <f>((F60-C60)/(C58-C60))*100</f>
        <v>#VALUE!</v>
      </c>
      <c r="B60" s="42"/>
      <c r="C60" s="99">
        <v>32</v>
      </c>
      <c r="D60" s="42"/>
      <c r="E60" s="97" t="s">
        <v>199</v>
      </c>
      <c r="F60" s="100" t="e">
        <f>(A58)+(F58)+(N58)</f>
        <v>#VALUE!</v>
      </c>
      <c r="G60" s="42"/>
      <c r="H60" s="42"/>
      <c r="I60" s="43"/>
      <c r="J60" s="42"/>
      <c r="K60" s="91"/>
      <c r="L60" s="42"/>
      <c r="M60" s="42"/>
      <c r="N60" s="43"/>
      <c r="O60" s="42"/>
      <c r="P60" s="42"/>
    </row>
    <row r="61" spans="1:16" ht="12" hidden="1" customHeight="1" x14ac:dyDescent="0.2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</row>
    <row r="62" spans="1:16" hidden="1" x14ac:dyDescent="0.2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</row>
    <row r="63" spans="1:16" ht="16" thickBot="1" x14ac:dyDescent="0.25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</row>
    <row r="64" spans="1:16" ht="20" thickBot="1" x14ac:dyDescent="0.3">
      <c r="A64" s="37" t="s">
        <v>41</v>
      </c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48"/>
      <c r="P64" s="42"/>
    </row>
    <row r="65" spans="1:16" ht="16" x14ac:dyDescent="0.2">
      <c r="A65" s="38" t="s">
        <v>12</v>
      </c>
      <c r="B65" s="102"/>
      <c r="C65" s="102"/>
      <c r="D65" s="102"/>
      <c r="E65" s="102"/>
      <c r="F65" s="102"/>
      <c r="G65" s="103"/>
      <c r="H65" s="215"/>
      <c r="I65" s="38" t="s">
        <v>13</v>
      </c>
      <c r="J65" s="102"/>
      <c r="K65" s="102"/>
      <c r="L65" s="102"/>
      <c r="M65" s="102"/>
      <c r="N65" s="102"/>
      <c r="O65" s="67"/>
      <c r="P65" s="42"/>
    </row>
    <row r="66" spans="1:16" x14ac:dyDescent="0.2">
      <c r="A66" s="104" t="s">
        <v>14</v>
      </c>
      <c r="B66" s="216"/>
      <c r="C66" s="216"/>
      <c r="D66" s="105"/>
      <c r="E66" s="106" t="s">
        <v>15</v>
      </c>
      <c r="F66" s="217" t="s">
        <v>16</v>
      </c>
      <c r="G66" s="107"/>
      <c r="H66" s="215"/>
      <c r="I66" s="104" t="s">
        <v>14</v>
      </c>
      <c r="J66" s="216"/>
      <c r="K66" s="216"/>
      <c r="L66" s="105"/>
      <c r="M66" s="106" t="s">
        <v>17</v>
      </c>
      <c r="N66" s="217" t="s">
        <v>16</v>
      </c>
      <c r="O66" s="53"/>
      <c r="P66" s="42"/>
    </row>
    <row r="67" spans="1:16" x14ac:dyDescent="0.2">
      <c r="A67" s="108" t="s">
        <v>203</v>
      </c>
      <c r="B67" s="109"/>
      <c r="C67" s="109"/>
      <c r="D67" s="110"/>
      <c r="E67" s="111" t="s">
        <v>18</v>
      </c>
      <c r="F67" s="217"/>
      <c r="G67" s="107"/>
      <c r="H67" s="215"/>
      <c r="I67" s="108" t="s">
        <v>203</v>
      </c>
      <c r="J67" s="109"/>
      <c r="K67" s="109"/>
      <c r="L67" s="110"/>
      <c r="M67" s="111" t="s">
        <v>19</v>
      </c>
      <c r="N67" s="217"/>
      <c r="O67" s="53"/>
      <c r="P67" s="42"/>
    </row>
    <row r="68" spans="1:16" ht="16.5" customHeight="1" x14ac:dyDescent="0.2">
      <c r="A68" s="210" t="s">
        <v>42</v>
      </c>
      <c r="B68" s="77"/>
      <c r="C68" s="77"/>
      <c r="D68" s="77"/>
      <c r="E68" s="211"/>
      <c r="F68" s="134" t="str">
        <f t="shared" ref="F68:F87" si="2">_xlfn.XLOOKUP(E68, Rating, Score, "Not found")</f>
        <v>Not found</v>
      </c>
      <c r="G68" s="78"/>
      <c r="H68" s="215"/>
      <c r="I68" s="210" t="s">
        <v>42</v>
      </c>
      <c r="J68" s="77"/>
      <c r="K68" s="77"/>
      <c r="L68" s="112"/>
      <c r="M68" s="211"/>
      <c r="N68" s="134" t="str">
        <f t="shared" ref="N68:N87" si="3">_xlfn.XLOOKUP(M68, Rating, Score, "Not found")</f>
        <v>Not found</v>
      </c>
      <c r="O68" s="53"/>
      <c r="P68" s="42"/>
    </row>
    <row r="69" spans="1:16" ht="16.5" customHeight="1" x14ac:dyDescent="0.2">
      <c r="A69" s="210" t="s">
        <v>43</v>
      </c>
      <c r="B69" s="77"/>
      <c r="C69" s="77"/>
      <c r="D69" s="77"/>
      <c r="E69" s="211"/>
      <c r="F69" s="134" t="str">
        <f t="shared" si="2"/>
        <v>Not found</v>
      </c>
      <c r="G69" s="78"/>
      <c r="H69" s="215"/>
      <c r="I69" s="210" t="s">
        <v>43</v>
      </c>
      <c r="J69" s="77"/>
      <c r="K69" s="77"/>
      <c r="L69" s="112"/>
      <c r="M69" s="211"/>
      <c r="N69" s="134" t="str">
        <f t="shared" si="3"/>
        <v>Not found</v>
      </c>
      <c r="O69" s="53"/>
      <c r="P69" s="42"/>
    </row>
    <row r="70" spans="1:16" ht="16.5" customHeight="1" x14ac:dyDescent="0.2">
      <c r="A70" s="210" t="s">
        <v>44</v>
      </c>
      <c r="B70" s="77"/>
      <c r="C70" s="77"/>
      <c r="D70" s="77"/>
      <c r="E70" s="211"/>
      <c r="F70" s="134" t="str">
        <f t="shared" si="2"/>
        <v>Not found</v>
      </c>
      <c r="G70" s="78"/>
      <c r="H70" s="215"/>
      <c r="I70" s="210" t="s">
        <v>44</v>
      </c>
      <c r="J70" s="77"/>
      <c r="K70" s="77"/>
      <c r="L70" s="112"/>
      <c r="M70" s="211"/>
      <c r="N70" s="134" t="str">
        <f t="shared" si="3"/>
        <v>Not found</v>
      </c>
      <c r="O70" s="53"/>
      <c r="P70" s="42"/>
    </row>
    <row r="71" spans="1:16" ht="16.5" customHeight="1" x14ac:dyDescent="0.2">
      <c r="A71" s="210" t="s">
        <v>45</v>
      </c>
      <c r="B71" s="77"/>
      <c r="C71" s="77"/>
      <c r="D71" s="77"/>
      <c r="E71" s="211"/>
      <c r="F71" s="134" t="str">
        <f t="shared" si="2"/>
        <v>Not found</v>
      </c>
      <c r="G71" s="78"/>
      <c r="H71" s="215"/>
      <c r="I71" s="210" t="s">
        <v>45</v>
      </c>
      <c r="J71" s="77"/>
      <c r="K71" s="77"/>
      <c r="L71" s="112"/>
      <c r="M71" s="211"/>
      <c r="N71" s="134" t="str">
        <f t="shared" si="3"/>
        <v>Not found</v>
      </c>
      <c r="O71" s="53"/>
      <c r="P71" s="42"/>
    </row>
    <row r="72" spans="1:16" ht="16.5" customHeight="1" x14ac:dyDescent="0.2">
      <c r="A72" s="210" t="s">
        <v>46</v>
      </c>
      <c r="B72" s="77"/>
      <c r="C72" s="77"/>
      <c r="D72" s="77"/>
      <c r="E72" s="211"/>
      <c r="F72" s="134" t="str">
        <f t="shared" si="2"/>
        <v>Not found</v>
      </c>
      <c r="G72" s="78"/>
      <c r="H72" s="215"/>
      <c r="I72" s="210" t="s">
        <v>46</v>
      </c>
      <c r="J72" s="77"/>
      <c r="K72" s="77"/>
      <c r="L72" s="112"/>
      <c r="M72" s="211"/>
      <c r="N72" s="134" t="str">
        <f t="shared" si="3"/>
        <v>Not found</v>
      </c>
      <c r="O72" s="53"/>
      <c r="P72" s="42"/>
    </row>
    <row r="73" spans="1:16" ht="16.5" customHeight="1" x14ac:dyDescent="0.2">
      <c r="A73" s="210" t="s">
        <v>47</v>
      </c>
      <c r="B73" s="77"/>
      <c r="C73" s="77"/>
      <c r="D73" s="77"/>
      <c r="E73" s="211"/>
      <c r="F73" s="134" t="str">
        <f t="shared" si="2"/>
        <v>Not found</v>
      </c>
      <c r="G73" s="78"/>
      <c r="H73" s="215"/>
      <c r="I73" s="210" t="s">
        <v>47</v>
      </c>
      <c r="J73" s="77"/>
      <c r="K73" s="77"/>
      <c r="L73" s="112"/>
      <c r="M73" s="211"/>
      <c r="N73" s="134" t="str">
        <f t="shared" si="3"/>
        <v>Not found</v>
      </c>
      <c r="O73" s="53"/>
      <c r="P73" s="42"/>
    </row>
    <row r="74" spans="1:16" ht="16.5" customHeight="1" x14ac:dyDescent="0.2">
      <c r="A74" s="210" t="s">
        <v>48</v>
      </c>
      <c r="B74" s="77"/>
      <c r="C74" s="77"/>
      <c r="D74" s="77"/>
      <c r="E74" s="211"/>
      <c r="F74" s="134" t="str">
        <f t="shared" si="2"/>
        <v>Not found</v>
      </c>
      <c r="G74" s="78"/>
      <c r="H74" s="215"/>
      <c r="I74" s="210" t="s">
        <v>48</v>
      </c>
      <c r="J74" s="77"/>
      <c r="K74" s="77"/>
      <c r="L74" s="112"/>
      <c r="M74" s="211"/>
      <c r="N74" s="134" t="str">
        <f t="shared" si="3"/>
        <v>Not found</v>
      </c>
      <c r="O74" s="53"/>
      <c r="P74" s="42"/>
    </row>
    <row r="75" spans="1:16" ht="16.5" customHeight="1" x14ac:dyDescent="0.2">
      <c r="A75" s="210" t="s">
        <v>49</v>
      </c>
      <c r="B75" s="77"/>
      <c r="C75" s="77"/>
      <c r="D75" s="77"/>
      <c r="E75" s="211"/>
      <c r="F75" s="134" t="str">
        <f t="shared" si="2"/>
        <v>Not found</v>
      </c>
      <c r="G75" s="78"/>
      <c r="H75" s="215"/>
      <c r="I75" s="210" t="s">
        <v>49</v>
      </c>
      <c r="J75" s="77"/>
      <c r="K75" s="77"/>
      <c r="L75" s="112"/>
      <c r="M75" s="211"/>
      <c r="N75" s="134" t="str">
        <f t="shared" si="3"/>
        <v>Not found</v>
      </c>
      <c r="O75" s="53"/>
      <c r="P75" s="42"/>
    </row>
    <row r="76" spans="1:16" ht="16.5" customHeight="1" x14ac:dyDescent="0.2">
      <c r="A76" s="210" t="s">
        <v>50</v>
      </c>
      <c r="B76" s="77"/>
      <c r="C76" s="77"/>
      <c r="D76" s="77"/>
      <c r="E76" s="211"/>
      <c r="F76" s="134" t="str">
        <f t="shared" si="2"/>
        <v>Not found</v>
      </c>
      <c r="G76" s="78"/>
      <c r="H76" s="215"/>
      <c r="I76" s="210" t="s">
        <v>50</v>
      </c>
      <c r="J76" s="77"/>
      <c r="K76" s="77"/>
      <c r="L76" s="112"/>
      <c r="M76" s="211"/>
      <c r="N76" s="134" t="str">
        <f t="shared" si="3"/>
        <v>Not found</v>
      </c>
      <c r="O76" s="53"/>
      <c r="P76" s="42"/>
    </row>
    <row r="77" spans="1:16" ht="16.5" customHeight="1" x14ac:dyDescent="0.2">
      <c r="A77" s="210" t="s">
        <v>51</v>
      </c>
      <c r="B77" s="77"/>
      <c r="C77" s="77"/>
      <c r="D77" s="77"/>
      <c r="E77" s="211"/>
      <c r="F77" s="134" t="str">
        <f>_xlfn.XLOOKUP(E77, Rating, Score, "Not found")</f>
        <v>Not found</v>
      </c>
      <c r="G77" s="78"/>
      <c r="H77" s="215"/>
      <c r="I77" s="210" t="s">
        <v>51</v>
      </c>
      <c r="J77" s="77"/>
      <c r="K77" s="77"/>
      <c r="L77" s="112"/>
      <c r="M77" s="211"/>
      <c r="N77" s="134" t="str">
        <f t="shared" si="3"/>
        <v>Not found</v>
      </c>
      <c r="O77" s="53"/>
      <c r="P77" s="42"/>
    </row>
    <row r="78" spans="1:16" ht="16.5" customHeight="1" x14ac:dyDescent="0.2">
      <c r="A78" s="210" t="s">
        <v>52</v>
      </c>
      <c r="B78" s="77"/>
      <c r="C78" s="77"/>
      <c r="D78" s="77"/>
      <c r="E78" s="211"/>
      <c r="F78" s="134" t="str">
        <f>_xlfn.XLOOKUP(E78, Rating, Score, "Not found")</f>
        <v>Not found</v>
      </c>
      <c r="G78" s="78"/>
      <c r="H78" s="215"/>
      <c r="I78" s="210" t="s">
        <v>52</v>
      </c>
      <c r="J78" s="77"/>
      <c r="K78" s="77"/>
      <c r="L78" s="112"/>
      <c r="M78" s="211"/>
      <c r="N78" s="134" t="str">
        <f t="shared" si="3"/>
        <v>Not found</v>
      </c>
      <c r="O78" s="53"/>
      <c r="P78" s="42"/>
    </row>
    <row r="79" spans="1:16" ht="16.5" customHeight="1" x14ac:dyDescent="0.2">
      <c r="A79" s="210" t="s">
        <v>200</v>
      </c>
      <c r="B79" s="77"/>
      <c r="C79" s="77"/>
      <c r="D79" s="77"/>
      <c r="E79" s="211"/>
      <c r="F79" s="134" t="str">
        <f t="shared" si="2"/>
        <v>Not found</v>
      </c>
      <c r="G79" s="78"/>
      <c r="H79" s="215"/>
      <c r="I79" s="210" t="s">
        <v>200</v>
      </c>
      <c r="J79" s="77"/>
      <c r="K79" s="77"/>
      <c r="L79" s="112"/>
      <c r="M79" s="211"/>
      <c r="N79" s="134" t="str">
        <f t="shared" si="3"/>
        <v>Not found</v>
      </c>
      <c r="O79" s="53"/>
      <c r="P79" s="42"/>
    </row>
    <row r="80" spans="1:16" ht="16.5" customHeight="1" x14ac:dyDescent="0.2">
      <c r="A80" s="210" t="s">
        <v>53</v>
      </c>
      <c r="B80" s="77"/>
      <c r="C80" s="77"/>
      <c r="D80" s="77"/>
      <c r="E80" s="211"/>
      <c r="F80" s="134" t="str">
        <f t="shared" si="2"/>
        <v>Not found</v>
      </c>
      <c r="G80" s="78"/>
      <c r="H80" s="215"/>
      <c r="I80" s="210" t="s">
        <v>53</v>
      </c>
      <c r="J80" s="77"/>
      <c r="K80" s="77"/>
      <c r="L80" s="112"/>
      <c r="M80" s="211"/>
      <c r="N80" s="134" t="str">
        <f t="shared" si="3"/>
        <v>Not found</v>
      </c>
      <c r="O80" s="53"/>
      <c r="P80" s="42"/>
    </row>
    <row r="81" spans="1:16" ht="16.5" customHeight="1" x14ac:dyDescent="0.2">
      <c r="A81" s="210" t="s">
        <v>54</v>
      </c>
      <c r="B81" s="77"/>
      <c r="C81" s="77"/>
      <c r="D81" s="77"/>
      <c r="E81" s="211"/>
      <c r="F81" s="134" t="str">
        <f t="shared" si="2"/>
        <v>Not found</v>
      </c>
      <c r="G81" s="78"/>
      <c r="H81" s="215"/>
      <c r="I81" s="210" t="s">
        <v>54</v>
      </c>
      <c r="J81" s="77"/>
      <c r="K81" s="77"/>
      <c r="L81" s="112"/>
      <c r="M81" s="211"/>
      <c r="N81" s="134" t="str">
        <f t="shared" si="3"/>
        <v>Not found</v>
      </c>
      <c r="O81" s="53"/>
      <c r="P81" s="42"/>
    </row>
    <row r="82" spans="1:16" ht="16.5" customHeight="1" x14ac:dyDescent="0.2">
      <c r="A82" s="210" t="s">
        <v>55</v>
      </c>
      <c r="B82" s="77"/>
      <c r="C82" s="77"/>
      <c r="D82" s="77"/>
      <c r="E82" s="211"/>
      <c r="F82" s="134" t="str">
        <f t="shared" si="2"/>
        <v>Not found</v>
      </c>
      <c r="G82" s="78"/>
      <c r="H82" s="215"/>
      <c r="I82" s="210" t="s">
        <v>55</v>
      </c>
      <c r="J82" s="77"/>
      <c r="K82" s="77"/>
      <c r="L82" s="112"/>
      <c r="M82" s="211"/>
      <c r="N82" s="134" t="str">
        <f t="shared" si="3"/>
        <v>Not found</v>
      </c>
      <c r="O82" s="53"/>
      <c r="P82" s="42"/>
    </row>
    <row r="83" spans="1:16" ht="16.5" customHeight="1" x14ac:dyDescent="0.2">
      <c r="A83" s="210" t="s">
        <v>56</v>
      </c>
      <c r="B83" s="77"/>
      <c r="C83" s="77"/>
      <c r="D83" s="77"/>
      <c r="E83" s="211"/>
      <c r="F83" s="134" t="str">
        <f t="shared" si="2"/>
        <v>Not found</v>
      </c>
      <c r="G83" s="78"/>
      <c r="H83" s="215"/>
      <c r="I83" s="210" t="s">
        <v>56</v>
      </c>
      <c r="J83" s="77"/>
      <c r="K83" s="77"/>
      <c r="L83" s="112"/>
      <c r="M83" s="211"/>
      <c r="N83" s="134" t="str">
        <f t="shared" si="3"/>
        <v>Not found</v>
      </c>
      <c r="O83" s="53"/>
      <c r="P83" s="42"/>
    </row>
    <row r="84" spans="1:16" ht="16.5" customHeight="1" x14ac:dyDescent="0.2">
      <c r="A84" s="210" t="s">
        <v>201</v>
      </c>
      <c r="B84" s="77"/>
      <c r="C84" s="77"/>
      <c r="D84" s="77"/>
      <c r="E84" s="211"/>
      <c r="F84" s="134" t="str">
        <f t="shared" si="2"/>
        <v>Not found</v>
      </c>
      <c r="G84" s="78"/>
      <c r="H84" s="215"/>
      <c r="I84" s="210" t="s">
        <v>201</v>
      </c>
      <c r="J84" s="77"/>
      <c r="K84" s="77"/>
      <c r="L84" s="112"/>
      <c r="M84" s="211"/>
      <c r="N84" s="134" t="str">
        <f t="shared" si="3"/>
        <v>Not found</v>
      </c>
      <c r="O84" s="53"/>
      <c r="P84" s="42"/>
    </row>
    <row r="85" spans="1:16" ht="16.5" customHeight="1" x14ac:dyDescent="0.2">
      <c r="A85" s="210" t="s">
        <v>57</v>
      </c>
      <c r="B85" s="77"/>
      <c r="C85" s="77"/>
      <c r="D85" s="77"/>
      <c r="E85" s="211"/>
      <c r="F85" s="134" t="str">
        <f t="shared" si="2"/>
        <v>Not found</v>
      </c>
      <c r="G85" s="78"/>
      <c r="H85" s="215"/>
      <c r="I85" s="210" t="s">
        <v>57</v>
      </c>
      <c r="J85" s="77"/>
      <c r="K85" s="77"/>
      <c r="L85" s="112"/>
      <c r="M85" s="211"/>
      <c r="N85" s="134" t="str">
        <f t="shared" si="3"/>
        <v>Not found</v>
      </c>
      <c r="O85" s="53"/>
      <c r="P85" s="42"/>
    </row>
    <row r="86" spans="1:16" ht="16.5" customHeight="1" x14ac:dyDescent="0.2">
      <c r="A86" s="210" t="s">
        <v>58</v>
      </c>
      <c r="B86" s="77"/>
      <c r="C86" s="77"/>
      <c r="D86" s="77"/>
      <c r="E86" s="211"/>
      <c r="F86" s="134" t="str">
        <f t="shared" si="2"/>
        <v>Not found</v>
      </c>
      <c r="G86" s="78"/>
      <c r="H86" s="215"/>
      <c r="I86" s="210" t="s">
        <v>58</v>
      </c>
      <c r="J86" s="77"/>
      <c r="K86" s="77"/>
      <c r="L86" s="112"/>
      <c r="M86" s="211"/>
      <c r="N86" s="134" t="str">
        <f t="shared" si="3"/>
        <v>Not found</v>
      </c>
      <c r="O86" s="53"/>
      <c r="P86" s="42"/>
    </row>
    <row r="87" spans="1:16" ht="16.5" customHeight="1" thickBot="1" x14ac:dyDescent="0.25">
      <c r="A87" s="212" t="s">
        <v>59</v>
      </c>
      <c r="B87" s="79"/>
      <c r="C87" s="79"/>
      <c r="D87" s="79"/>
      <c r="E87" s="213"/>
      <c r="F87" s="80" t="str">
        <f t="shared" si="2"/>
        <v>Not found</v>
      </c>
      <c r="G87" s="81"/>
      <c r="H87" s="164"/>
      <c r="I87" s="212" t="s">
        <v>59</v>
      </c>
      <c r="J87" s="79"/>
      <c r="K87" s="79"/>
      <c r="L87" s="113"/>
      <c r="M87" s="213"/>
      <c r="N87" s="80" t="str">
        <f t="shared" si="3"/>
        <v>Not found</v>
      </c>
      <c r="O87" s="64"/>
      <c r="P87" s="42"/>
    </row>
    <row r="88" spans="1:16" ht="16.5" hidden="1" customHeight="1" x14ac:dyDescent="0.2">
      <c r="A88" s="143"/>
      <c r="B88" s="83"/>
      <c r="C88" s="138"/>
      <c r="D88" s="138"/>
      <c r="E88" s="150"/>
      <c r="F88" s="137"/>
      <c r="G88" s="139"/>
      <c r="H88" s="83"/>
      <c r="I88" s="136"/>
      <c r="J88" s="83"/>
      <c r="K88" s="83"/>
      <c r="L88" s="83"/>
      <c r="M88" s="165"/>
      <c r="N88" s="134"/>
      <c r="O88" s="53"/>
      <c r="P88" s="42"/>
    </row>
    <row r="89" spans="1:16" hidden="1" x14ac:dyDescent="0.2">
      <c r="A89" s="151" t="s">
        <v>192</v>
      </c>
      <c r="B89" s="83"/>
      <c r="C89" s="86" t="s">
        <v>193</v>
      </c>
      <c r="D89" s="83"/>
      <c r="E89" s="94" t="s">
        <v>197</v>
      </c>
      <c r="F89" s="152" t="e" cm="1">
        <f t="array" ref="F89">SUM(VALUE(F68:F87))</f>
        <v>#VALUE!</v>
      </c>
      <c r="G89" s="152"/>
      <c r="H89" s="42"/>
      <c r="I89" s="90"/>
      <c r="J89" s="83"/>
      <c r="K89" s="91"/>
      <c r="L89" s="83"/>
      <c r="M89" s="94" t="s">
        <v>198</v>
      </c>
      <c r="N89" s="153" t="e" cm="1">
        <f t="array" ref="N89">SUM(VALUE(N68:N87))</f>
        <v>#VALUE!</v>
      </c>
      <c r="O89" s="53"/>
      <c r="P89" s="42"/>
    </row>
    <row r="90" spans="1:16" hidden="1" x14ac:dyDescent="0.2">
      <c r="A90" s="154" t="e">
        <f>F89+N89</f>
        <v>#VALUE!</v>
      </c>
      <c r="B90" s="42"/>
      <c r="C90" s="93">
        <v>160</v>
      </c>
      <c r="D90" s="42"/>
      <c r="E90" s="94" t="s">
        <v>195</v>
      </c>
      <c r="F90" s="155" t="str">
        <f>_xlfn.XLOOKUP(A20, Data!AL:AL, Data!AN:AN, "Not found")</f>
        <v>Not found</v>
      </c>
      <c r="G90" s="84"/>
      <c r="H90" s="83"/>
      <c r="I90" s="43"/>
      <c r="J90" s="42"/>
      <c r="K90" s="91"/>
      <c r="L90" s="42"/>
      <c r="M90" s="94" t="s">
        <v>195</v>
      </c>
      <c r="N90" s="155" t="str">
        <f>_xlfn.XLOOKUP(I20,Data!AL:AL, Data!AN:AN,"Not found")</f>
        <v>Not found</v>
      </c>
      <c r="O90" s="53"/>
      <c r="P90" s="42"/>
    </row>
    <row r="91" spans="1:16" hidden="1" x14ac:dyDescent="0.2">
      <c r="A91" s="156" t="s">
        <v>196</v>
      </c>
      <c r="B91" s="42"/>
      <c r="C91" s="86" t="s">
        <v>194</v>
      </c>
      <c r="D91" s="42"/>
      <c r="E91" s="94" t="s">
        <v>199</v>
      </c>
      <c r="F91" s="157" t="e">
        <f>(A90)+(F90)+(N90)</f>
        <v>#VALUE!</v>
      </c>
      <c r="G91" s="84"/>
      <c r="H91" s="83"/>
      <c r="I91" s="42"/>
      <c r="J91" s="42"/>
      <c r="K91" s="91"/>
      <c r="L91" s="42"/>
      <c r="M91" s="158"/>
      <c r="N91" s="84"/>
      <c r="O91" s="53"/>
      <c r="P91" s="42"/>
    </row>
    <row r="92" spans="1:16" hidden="1" x14ac:dyDescent="0.2">
      <c r="A92" s="154" t="e">
        <f>((F91-C92)/(C90-C92))*100</f>
        <v>#VALUE!</v>
      </c>
      <c r="B92" s="42"/>
      <c r="C92" s="159">
        <v>40</v>
      </c>
      <c r="D92" s="42"/>
      <c r="E92" s="94"/>
      <c r="F92" s="157"/>
      <c r="G92" s="84"/>
      <c r="H92" s="83"/>
      <c r="I92" s="42"/>
      <c r="J92" s="42"/>
      <c r="K92" s="91"/>
      <c r="L92" s="42"/>
      <c r="M92" s="158"/>
      <c r="N92" s="84"/>
      <c r="O92" s="53"/>
      <c r="P92" s="42"/>
    </row>
    <row r="93" spans="1:16" ht="20" hidden="1" customHeight="1" x14ac:dyDescent="0.2">
      <c r="A93" s="42"/>
      <c r="B93" s="42"/>
      <c r="C93" s="42"/>
      <c r="D93" s="42"/>
      <c r="E93" s="42"/>
      <c r="F93" s="135"/>
      <c r="G93" s="84"/>
      <c r="H93" s="83"/>
      <c r="I93" s="42"/>
      <c r="J93" s="42"/>
      <c r="K93" s="91"/>
      <c r="L93" s="42"/>
      <c r="M93" s="117"/>
      <c r="N93" s="84"/>
      <c r="O93" s="42"/>
      <c r="P93" s="42"/>
    </row>
    <row r="94" spans="1:16" ht="9.5" customHeight="1" thickBot="1" x14ac:dyDescent="0.25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</row>
    <row r="95" spans="1:16" ht="19" customHeight="1" x14ac:dyDescent="0.25">
      <c r="A95" s="36" t="s">
        <v>233</v>
      </c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8"/>
    </row>
    <row r="96" spans="1:16" s="199" customFormat="1" ht="101.5" customHeight="1" x14ac:dyDescent="0.2">
      <c r="A96" s="240" t="s">
        <v>285</v>
      </c>
      <c r="B96" s="241"/>
      <c r="C96" s="241"/>
      <c r="D96" s="241"/>
      <c r="E96" s="241"/>
      <c r="F96" s="241"/>
      <c r="G96" s="241"/>
      <c r="H96" s="241"/>
      <c r="I96" s="241"/>
      <c r="J96" s="241"/>
      <c r="K96" s="241"/>
      <c r="L96" s="241"/>
      <c r="M96" s="241"/>
      <c r="N96" s="241"/>
      <c r="O96" s="198"/>
      <c r="P96" s="135"/>
    </row>
    <row r="97" spans="1:16" s="199" customFormat="1" ht="65.5" customHeight="1" x14ac:dyDescent="0.2">
      <c r="A97" s="242" t="s">
        <v>284</v>
      </c>
      <c r="B97" s="243"/>
      <c r="C97" s="243"/>
      <c r="D97" s="243"/>
      <c r="E97" s="243"/>
      <c r="F97" s="243"/>
      <c r="G97" s="243"/>
      <c r="H97" s="243"/>
      <c r="I97" s="243"/>
      <c r="J97" s="243"/>
      <c r="K97" s="243"/>
      <c r="L97" s="243"/>
      <c r="M97" s="243"/>
      <c r="N97" s="243"/>
      <c r="O97" s="200"/>
      <c r="P97" s="135"/>
    </row>
    <row r="98" spans="1:16" s="199" customFormat="1" ht="34" customHeight="1" thickBot="1" x14ac:dyDescent="0.25">
      <c r="A98" s="244" t="s">
        <v>255</v>
      </c>
      <c r="B98" s="245"/>
      <c r="C98" s="245"/>
      <c r="D98" s="245"/>
      <c r="E98" s="245"/>
      <c r="F98" s="245"/>
      <c r="G98" s="245"/>
      <c r="H98" s="245"/>
      <c r="I98" s="245"/>
      <c r="J98" s="245"/>
      <c r="K98" s="245"/>
      <c r="L98" s="245"/>
      <c r="M98" s="245"/>
      <c r="N98" s="245"/>
      <c r="O98" s="201"/>
      <c r="P98" s="135"/>
    </row>
    <row r="99" spans="1:16" ht="17" customHeight="1" thickBot="1" x14ac:dyDescent="0.25">
      <c r="A99" s="43"/>
      <c r="B99" s="42"/>
      <c r="C99" s="91"/>
      <c r="D99" s="42"/>
      <c r="E99" s="42"/>
      <c r="F99" s="84"/>
      <c r="G99" s="84"/>
      <c r="H99" s="83"/>
      <c r="I99" s="43"/>
      <c r="J99" s="42"/>
      <c r="K99" s="91"/>
      <c r="L99" s="42"/>
      <c r="M99" s="42"/>
      <c r="N99" s="84"/>
      <c r="O99" s="42"/>
      <c r="P99" s="42"/>
    </row>
    <row r="100" spans="1:16" ht="19.5" customHeight="1" x14ac:dyDescent="0.2">
      <c r="A100" s="185" t="s">
        <v>234</v>
      </c>
      <c r="B100" s="179"/>
      <c r="C100" s="186"/>
      <c r="D100" s="186"/>
      <c r="E100" s="179"/>
      <c r="F100" s="180"/>
      <c r="G100" s="180"/>
      <c r="H100" s="181"/>
      <c r="I100" s="182"/>
      <c r="J100" s="179"/>
      <c r="K100" s="179"/>
      <c r="L100" s="179"/>
      <c r="M100" s="179"/>
      <c r="N100" s="180"/>
      <c r="O100" s="183"/>
      <c r="P100" s="42"/>
    </row>
    <row r="101" spans="1:16" ht="14.5" customHeight="1" x14ac:dyDescent="0.2">
      <c r="A101" s="178" t="s">
        <v>237</v>
      </c>
      <c r="B101" s="176"/>
      <c r="C101" s="176"/>
      <c r="D101" s="191"/>
      <c r="E101" s="176"/>
      <c r="F101" s="202"/>
      <c r="G101" s="202"/>
      <c r="H101" s="176"/>
      <c r="I101" s="191"/>
      <c r="J101" s="176"/>
      <c r="K101" s="176"/>
      <c r="L101" s="176"/>
      <c r="M101" s="176"/>
      <c r="N101" s="202"/>
      <c r="O101" s="203"/>
      <c r="P101" s="42"/>
    </row>
    <row r="102" spans="1:16" ht="14.5" customHeight="1" x14ac:dyDescent="0.2">
      <c r="A102" s="238" t="s">
        <v>289</v>
      </c>
      <c r="B102" s="176"/>
      <c r="C102" s="174"/>
      <c r="D102" s="77" t="s">
        <v>235</v>
      </c>
      <c r="E102" s="176"/>
      <c r="F102" s="202"/>
      <c r="G102" s="202"/>
      <c r="H102" s="176"/>
      <c r="I102" s="191"/>
      <c r="J102" s="176"/>
      <c r="K102" s="176"/>
      <c r="L102" s="176"/>
      <c r="M102" s="176"/>
      <c r="N102" s="202"/>
      <c r="O102" s="204"/>
      <c r="P102" s="42"/>
    </row>
    <row r="103" spans="1:16" ht="14.5" customHeight="1" x14ac:dyDescent="0.2">
      <c r="A103" s="239" t="s">
        <v>290</v>
      </c>
      <c r="B103" s="177"/>
      <c r="C103" s="192"/>
      <c r="D103" s="173" t="s">
        <v>257</v>
      </c>
      <c r="E103" s="177"/>
      <c r="F103" s="177"/>
      <c r="G103" s="177"/>
      <c r="H103" s="177"/>
      <c r="I103" s="177"/>
      <c r="J103" s="177"/>
      <c r="K103" s="177"/>
      <c r="L103" s="205"/>
      <c r="M103" s="177"/>
      <c r="N103" s="206"/>
      <c r="O103" s="204"/>
      <c r="P103" s="42"/>
    </row>
    <row r="104" spans="1:16" ht="14.5" customHeight="1" x14ac:dyDescent="0.2">
      <c r="A104" s="238" t="s">
        <v>288</v>
      </c>
      <c r="B104" s="176"/>
      <c r="C104" s="174"/>
      <c r="D104" s="77" t="s">
        <v>260</v>
      </c>
      <c r="E104" s="176"/>
      <c r="F104" s="176"/>
      <c r="G104" s="176"/>
      <c r="H104" s="176"/>
      <c r="I104" s="176"/>
      <c r="J104" s="176"/>
      <c r="K104" s="176"/>
      <c r="L104" s="191"/>
      <c r="M104" s="176"/>
      <c r="N104" s="202"/>
      <c r="O104" s="203"/>
      <c r="P104" s="42"/>
    </row>
    <row r="105" spans="1:16" ht="14.5" customHeight="1" x14ac:dyDescent="0.2">
      <c r="A105" s="175" t="s">
        <v>239</v>
      </c>
      <c r="B105" s="176"/>
      <c r="C105" s="174"/>
      <c r="D105" s="77" t="s">
        <v>258</v>
      </c>
      <c r="E105" s="176"/>
      <c r="F105" s="176"/>
      <c r="G105" s="176"/>
      <c r="H105" s="176"/>
      <c r="I105" s="176"/>
      <c r="J105" s="176"/>
      <c r="K105" s="176"/>
      <c r="L105" s="191"/>
      <c r="M105" s="176"/>
      <c r="N105" s="202"/>
      <c r="O105" s="203"/>
      <c r="P105" s="42"/>
    </row>
    <row r="106" spans="1:16" ht="14.5" customHeight="1" x14ac:dyDescent="0.2">
      <c r="A106" s="175" t="s">
        <v>238</v>
      </c>
      <c r="B106" s="176"/>
      <c r="C106" s="174"/>
      <c r="D106" s="77" t="s">
        <v>236</v>
      </c>
      <c r="E106" s="176"/>
      <c r="F106" s="176"/>
      <c r="G106" s="176"/>
      <c r="H106" s="176"/>
      <c r="I106" s="176"/>
      <c r="J106" s="176"/>
      <c r="K106" s="176"/>
      <c r="L106" s="191"/>
      <c r="M106" s="176"/>
      <c r="N106" s="202"/>
      <c r="O106" s="203"/>
      <c r="P106" s="42"/>
    </row>
    <row r="107" spans="1:16" ht="14.5" customHeight="1" x14ac:dyDescent="0.2">
      <c r="A107" s="178" t="s">
        <v>240</v>
      </c>
      <c r="B107" s="176"/>
      <c r="C107" s="176"/>
      <c r="D107" s="176"/>
      <c r="E107" s="176"/>
      <c r="F107" s="176"/>
      <c r="G107" s="176"/>
      <c r="H107" s="176"/>
      <c r="I107" s="176"/>
      <c r="J107" s="176"/>
      <c r="K107" s="176"/>
      <c r="L107" s="191"/>
      <c r="M107" s="176"/>
      <c r="N107" s="202"/>
      <c r="O107" s="203"/>
      <c r="P107" s="42"/>
    </row>
    <row r="108" spans="1:16" ht="14.5" customHeight="1" x14ac:dyDescent="0.2">
      <c r="A108" s="238" t="s">
        <v>291</v>
      </c>
      <c r="B108" s="176"/>
      <c r="C108" s="174"/>
      <c r="D108" s="77" t="s">
        <v>235</v>
      </c>
      <c r="E108" s="176"/>
      <c r="F108" s="176"/>
      <c r="G108" s="176"/>
      <c r="H108" s="176"/>
      <c r="I108" s="176"/>
      <c r="J108" s="176"/>
      <c r="K108" s="176"/>
      <c r="L108" s="191"/>
      <c r="M108" s="176"/>
      <c r="N108" s="202"/>
      <c r="O108" s="203"/>
      <c r="P108" s="42"/>
    </row>
    <row r="109" spans="1:16" ht="14.5" customHeight="1" x14ac:dyDescent="0.2">
      <c r="A109" s="238" t="s">
        <v>292</v>
      </c>
      <c r="B109" s="176"/>
      <c r="C109" s="174"/>
      <c r="D109" s="77" t="s">
        <v>251</v>
      </c>
      <c r="E109" s="176"/>
      <c r="F109" s="176"/>
      <c r="G109" s="176"/>
      <c r="H109" s="176"/>
      <c r="I109" s="176"/>
      <c r="J109" s="176"/>
      <c r="K109" s="176"/>
      <c r="L109" s="191"/>
      <c r="M109" s="176"/>
      <c r="N109" s="202"/>
      <c r="O109" s="203"/>
      <c r="P109" s="42"/>
    </row>
    <row r="110" spans="1:16" ht="14.5" customHeight="1" x14ac:dyDescent="0.2">
      <c r="A110" s="175" t="s">
        <v>242</v>
      </c>
      <c r="B110" s="176"/>
      <c r="C110" s="174"/>
      <c r="D110" s="77" t="s">
        <v>259</v>
      </c>
      <c r="E110" s="176"/>
      <c r="F110" s="176"/>
      <c r="G110" s="176"/>
      <c r="H110" s="176"/>
      <c r="I110" s="176"/>
      <c r="J110" s="176"/>
      <c r="K110" s="176"/>
      <c r="L110" s="191"/>
      <c r="M110" s="176"/>
      <c r="N110" s="202"/>
      <c r="O110" s="203"/>
      <c r="P110" s="42"/>
    </row>
    <row r="111" spans="1:16" ht="14.5" customHeight="1" x14ac:dyDescent="0.2">
      <c r="A111" s="190" t="s">
        <v>243</v>
      </c>
      <c r="B111" s="177"/>
      <c r="C111" s="192"/>
      <c r="D111" s="173" t="s">
        <v>245</v>
      </c>
      <c r="E111" s="177"/>
      <c r="F111" s="177"/>
      <c r="G111" s="177"/>
      <c r="H111" s="177"/>
      <c r="I111" s="177"/>
      <c r="J111" s="177"/>
      <c r="K111" s="177"/>
      <c r="L111" s="205"/>
      <c r="M111" s="177"/>
      <c r="N111" s="206"/>
      <c r="O111" s="204"/>
      <c r="P111" s="42"/>
    </row>
    <row r="112" spans="1:16" ht="14.5" customHeight="1" thickBot="1" x14ac:dyDescent="0.25">
      <c r="A112" s="188" t="s">
        <v>241</v>
      </c>
      <c r="B112" s="189"/>
      <c r="C112" s="193"/>
      <c r="D112" s="142" t="s">
        <v>236</v>
      </c>
      <c r="E112" s="189"/>
      <c r="F112" s="189"/>
      <c r="G112" s="189"/>
      <c r="H112" s="189"/>
      <c r="I112" s="189"/>
      <c r="J112" s="189"/>
      <c r="K112" s="189"/>
      <c r="L112" s="207"/>
      <c r="M112" s="189"/>
      <c r="N112" s="208"/>
      <c r="O112" s="209"/>
      <c r="P112" s="42"/>
    </row>
    <row r="113" spans="1:16" ht="16" customHeight="1" x14ac:dyDescent="0.2">
      <c r="A113" s="184"/>
      <c r="B113" s="184"/>
      <c r="C113" s="184"/>
      <c r="D113" s="83"/>
      <c r="E113" s="184"/>
      <c r="F113" s="184"/>
      <c r="G113" s="184"/>
      <c r="H113" s="184"/>
      <c r="I113" s="184"/>
      <c r="J113" s="184"/>
      <c r="K113" s="184"/>
      <c r="L113" s="187"/>
      <c r="M113" s="184"/>
      <c r="N113" s="194"/>
      <c r="O113" s="195"/>
      <c r="P113" s="42"/>
    </row>
    <row r="114" spans="1:16" ht="18.5" customHeight="1" x14ac:dyDescent="0.2">
      <c r="A114" s="197" t="s">
        <v>253</v>
      </c>
      <c r="B114" s="184"/>
      <c r="C114" s="184"/>
      <c r="D114" s="246"/>
      <c r="E114" s="247"/>
      <c r="F114" s="247"/>
      <c r="G114" s="247"/>
      <c r="H114" s="247"/>
      <c r="I114" s="247"/>
      <c r="J114" s="247"/>
      <c r="K114" s="247"/>
      <c r="L114" s="187"/>
      <c r="M114" s="184"/>
      <c r="N114" s="194"/>
      <c r="O114" s="195"/>
      <c r="P114" s="42"/>
    </row>
    <row r="115" spans="1:16" ht="14.5" customHeight="1" x14ac:dyDescent="0.2">
      <c r="A115" s="187" t="s">
        <v>254</v>
      </c>
      <c r="B115" s="184"/>
      <c r="C115" s="184"/>
      <c r="D115" s="248"/>
      <c r="E115" s="248"/>
      <c r="F115" s="248"/>
      <c r="G115" s="248"/>
      <c r="H115" s="248"/>
      <c r="I115" s="248"/>
      <c r="J115" s="248"/>
      <c r="K115" s="248"/>
      <c r="L115" s="187" t="s">
        <v>252</v>
      </c>
      <c r="M115" s="184"/>
      <c r="N115" s="196"/>
      <c r="O115" s="195"/>
      <c r="P115" s="42"/>
    </row>
    <row r="116" spans="1:16" ht="14.5" customHeight="1" x14ac:dyDescent="0.2">
      <c r="A116" s="184"/>
      <c r="B116" s="184"/>
      <c r="C116" s="184"/>
      <c r="D116" s="83"/>
      <c r="E116" s="184"/>
      <c r="F116" s="184"/>
      <c r="G116" s="184"/>
      <c r="H116" s="184"/>
      <c r="I116" s="184"/>
      <c r="J116" s="184"/>
      <c r="K116" s="184"/>
      <c r="L116" s="187"/>
      <c r="M116" s="184"/>
      <c r="N116" s="194"/>
      <c r="O116" s="195"/>
      <c r="P116" s="42"/>
    </row>
    <row r="117" spans="1:16" ht="8.5" customHeight="1" x14ac:dyDescent="0.2">
      <c r="A117" s="42"/>
      <c r="B117" s="42"/>
      <c r="C117" s="42"/>
      <c r="D117" s="42"/>
      <c r="E117" s="42"/>
      <c r="F117" s="84"/>
      <c r="G117" s="84"/>
      <c r="H117" s="83"/>
      <c r="I117" s="42"/>
      <c r="J117" s="42"/>
      <c r="K117" s="91"/>
      <c r="L117" s="42"/>
      <c r="M117" s="117"/>
      <c r="N117" s="84"/>
      <c r="O117" s="42"/>
      <c r="P117" s="42"/>
    </row>
    <row r="118" spans="1:16" ht="8.5" customHeight="1" x14ac:dyDescent="0.2">
      <c r="A118" s="42"/>
      <c r="B118" s="42"/>
      <c r="C118" s="42"/>
      <c r="D118" s="42"/>
      <c r="E118" s="42"/>
      <c r="F118" s="84"/>
      <c r="G118" s="84"/>
      <c r="H118" s="83"/>
      <c r="I118" s="42"/>
      <c r="J118" s="42"/>
      <c r="K118" s="91"/>
      <c r="L118" s="42"/>
      <c r="M118" s="117"/>
      <c r="N118" s="84"/>
      <c r="O118" s="42"/>
      <c r="P118" s="42"/>
    </row>
    <row r="119" spans="1:16" ht="8.5" customHeight="1" x14ac:dyDescent="0.2">
      <c r="A119" s="42"/>
      <c r="B119" s="42"/>
      <c r="C119" s="42"/>
      <c r="D119" s="42"/>
      <c r="E119" s="42"/>
      <c r="F119" s="84"/>
      <c r="G119" s="84"/>
      <c r="H119" s="83"/>
      <c r="I119" s="42"/>
      <c r="J119" s="42"/>
      <c r="K119" s="91"/>
      <c r="L119" s="42"/>
      <c r="M119" s="117"/>
      <c r="N119" s="84"/>
      <c r="O119" s="42"/>
      <c r="P119" s="42"/>
    </row>
    <row r="120" spans="1:16" ht="8.5" customHeight="1" x14ac:dyDescent="0.2">
      <c r="A120" s="42"/>
      <c r="B120" s="42"/>
      <c r="C120" s="42"/>
      <c r="D120" s="42"/>
      <c r="E120" s="42"/>
      <c r="F120" s="84"/>
      <c r="G120" s="84"/>
      <c r="H120" s="83"/>
      <c r="I120" s="42"/>
      <c r="J120" s="42"/>
      <c r="K120" s="91"/>
      <c r="L120" s="42"/>
      <c r="M120" s="117"/>
      <c r="N120" s="84"/>
      <c r="O120" s="42"/>
      <c r="P120" s="42"/>
    </row>
    <row r="121" spans="1:16" ht="14.5" customHeight="1" x14ac:dyDescent="0.2">
      <c r="A121" s="43"/>
      <c r="B121" s="42"/>
      <c r="C121" s="120"/>
      <c r="D121" s="122"/>
      <c r="F121" s="121"/>
      <c r="G121" s="84"/>
      <c r="H121" s="83"/>
      <c r="I121" s="42"/>
      <c r="J121" s="42"/>
      <c r="K121" s="91"/>
      <c r="L121" s="42"/>
      <c r="M121" s="117"/>
      <c r="N121" s="84"/>
      <c r="O121" s="42"/>
      <c r="P121" s="42"/>
    </row>
    <row r="122" spans="1:16" ht="20" customHeight="1" x14ac:dyDescent="0.2">
      <c r="A122" s="42"/>
      <c r="B122" s="42"/>
      <c r="C122" s="42"/>
      <c r="D122" s="42"/>
      <c r="E122" s="42"/>
      <c r="F122" s="42"/>
      <c r="G122" s="42"/>
      <c r="H122" s="42"/>
      <c r="I122" s="43"/>
      <c r="J122" s="42"/>
      <c r="K122" s="91"/>
      <c r="L122" s="42"/>
      <c r="M122" s="42"/>
      <c r="N122" s="42"/>
      <c r="O122" s="42"/>
      <c r="P122" s="42"/>
    </row>
    <row r="123" spans="1:16" ht="17.5" customHeight="1" x14ac:dyDescent="0.2">
      <c r="A123" s="119"/>
      <c r="C123" s="20"/>
      <c r="I123" s="2"/>
      <c r="K123" s="20"/>
    </row>
  </sheetData>
  <sheetProtection algorithmName="SHA-512" hashValue="BS+/lvdAwN9R7sBAyA9+rl6T5xTZxn9XMuM9C4h37KG2RaRWp+6ElBa/d2w/AAzInozAMtAVsrlYuv73l3pl1g==" saltValue="gUpiqjmKpmSEHEEoGRdIGw==" spinCount="100000" sheet="1" scenarios="1" selectLockedCells="1"/>
  <dataConsolidate/>
  <mergeCells count="4">
    <mergeCell ref="A96:N96"/>
    <mergeCell ref="A97:N97"/>
    <mergeCell ref="A98:N98"/>
    <mergeCell ref="D114:K115"/>
  </mergeCells>
  <conditionalFormatting sqref="A25">
    <cfRule type="expression" dxfId="7" priority="33">
      <formula>OR(A25&lt;7,A25&gt;92)</formula>
    </cfRule>
  </conditionalFormatting>
  <conditionalFormatting sqref="E40:E55">
    <cfRule type="expression" priority="31">
      <formula>ISBLANK(E40)</formula>
    </cfRule>
    <cfRule type="expression" dxfId="6" priority="56">
      <formula>ISBLANK(E40)</formula>
    </cfRule>
  </conditionalFormatting>
  <conditionalFormatting sqref="E68:E86">
    <cfRule type="expression" priority="3">
      <formula>ISBLANK(E68)</formula>
    </cfRule>
  </conditionalFormatting>
  <conditionalFormatting sqref="E68:E87">
    <cfRule type="expression" dxfId="5" priority="4">
      <formula>ISBLANK(E68)</formula>
    </cfRule>
  </conditionalFormatting>
  <conditionalFormatting sqref="I25">
    <cfRule type="expression" dxfId="2" priority="32">
      <formula>OR(I25&lt;8, I25&gt;90)</formula>
    </cfRule>
  </conditionalFormatting>
  <conditionalFormatting sqref="M40:M55">
    <cfRule type="expression" dxfId="1" priority="6">
      <formula>ISBLANK(M40)</formula>
    </cfRule>
    <cfRule type="expression" priority="5">
      <formula>ISBLANK(M40)</formula>
    </cfRule>
  </conditionalFormatting>
  <conditionalFormatting sqref="M68:M86">
    <cfRule type="expression" priority="1">
      <formula>ISBLANK(M68)</formula>
    </cfRule>
  </conditionalFormatting>
  <conditionalFormatting sqref="M68:M87">
    <cfRule type="expression" dxfId="0" priority="2">
      <formula>ISBLANK(M68)</formula>
    </cfRule>
  </conditionalFormatting>
  <dataValidations xWindow="540" yWindow="876" count="13">
    <dataValidation type="list" allowBlank="1" showInputMessage="1" showErrorMessage="1" prompt="Select from list" sqref="I14 A14" xr:uid="{410598E3-208A-41C5-9A2A-D34C185B0AB3}">
      <formula1>_xlfn.ANCHORARRAY(_xlfn.XLOOKUP(A12,Level1Category,Level2Subgroup))</formula1>
    </dataValidation>
    <dataValidation type="list" showInputMessage="1" showErrorMessage="1" prompt="Select from list" sqref="M40:M55 E40:E55 E68:E86 M68:M86" xr:uid="{FCCE8D9E-5FEC-4D14-B303-98BE53C58CEE}">
      <formula1>Rating</formula1>
    </dataValidation>
    <dataValidation type="whole" errorStyle="information" allowBlank="1" showInputMessage="1" showErrorMessage="1" error="Verify that the correct date format was used" prompt="If ##### appears, the wrong date format was used" sqref="N6" xr:uid="{2AB441A9-9962-4037-83D3-86DD87E7EA39}">
      <formula1>1</formula1>
      <formula2>4</formula2>
    </dataValidation>
    <dataValidation allowBlank="1" showInputMessage="1" showErrorMessage="1" prompt="Enter date using format valid on your computer" sqref="C6 N4" xr:uid="{2AAF3294-6949-427D-B091-698A0475E529}"/>
    <dataValidation type="list" allowBlank="1" showInputMessage="1" showErrorMessage="1" prompt="Select from list" sqref="I16 A16" xr:uid="{17C2B8DF-D190-4C78-B608-0AC7129172F3}">
      <formula1>_xlfn.ANCHORARRAY(_xlfn.XLOOKUP(A14,SubgroupFullList,Level3Task))</formula1>
    </dataValidation>
    <dataValidation type="list" showInputMessage="1" showErrorMessage="1" sqref="M87" xr:uid="{BE23F0AB-15F6-4918-8F10-26824AE5C443}">
      <formula1>Rating</formula1>
    </dataValidation>
    <dataValidation type="list" allowBlank="1" showInputMessage="1" showErrorMessage="1" sqref="E87" xr:uid="{ABC138FE-50EE-43E6-AC1E-8D8408BA9A7C}">
      <formula1>Rating</formula1>
    </dataValidation>
    <dataValidation type="list" allowBlank="1" showInputMessage="1" showErrorMessage="1" sqref="L35 D35" xr:uid="{78F3BEEA-0BBA-4308-90F5-D92ECB06BA3F}">
      <formula1>Satisfaction</formula1>
    </dataValidation>
    <dataValidation allowBlank="1" showInputMessage="1" showErrorMessage="1" prompt="Enter person's name" sqref="C4" xr:uid="{10A3A87D-7D94-4597-93DD-EDD9A68FC6BD}"/>
    <dataValidation allowBlank="1" showInputMessage="1" showErrorMessage="1" prompt="Enter name and credentials of therapist" sqref="D8" xr:uid="{976A004B-E8F0-4195-BEBF-C46209D5FB2D}"/>
    <dataValidation allowBlank="1" showInputMessage="1" showErrorMessage="1" prompt="Enter signature" sqref="D114:K115" xr:uid="{0A36441D-E58D-43AD-BA40-7993D679FD4D}"/>
    <dataValidation allowBlank="1" showInputMessage="1" showErrorMessage="1" prompt="Enter date" sqref="N115" xr:uid="{5436432E-BE12-4365-B175-AD47747A3A8F}"/>
    <dataValidation type="list" allowBlank="1" showInputMessage="1" showErrorMessage="1" prompt="Select from list" sqref="L34 D34" xr:uid="{4895B443-5347-4954-96C3-53D5C341CDDE}">
      <formula1>Satisfaction</formula1>
    </dataValidation>
  </dataValidations>
  <pageMargins left="1" right="0.25" top="0.5" bottom="0.5" header="0.3" footer="0.3"/>
  <pageSetup orientation="landscape" r:id="rId1"/>
  <headerFooter>
    <oddFooter>&amp;CQuality of Occupational Performance: ADL Motor and Process Skills – Results Report                         Page &amp;P of 4</oddFooter>
  </headerFooter>
  <rowBreaks count="2" manualBreakCount="2">
    <brk id="62" max="15" man="1"/>
    <brk id="93" max="15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C93A99D0-F7A5-4773-B6CE-467D052BC197}">
            <xm:f>AND($A$12&lt;&gt;"",$A$14&lt;&gt;"", COUNTIFS(Data!$B$3:$B$1000,$A$12, Data!$C$3:$C$1000,$A$14)=0)</xm:f>
            <x14:dxf>
              <fill>
                <patternFill>
                  <bgColor rgb="FFFF0000"/>
                </patternFill>
              </fill>
            </x14:dxf>
          </x14:cfRule>
          <xm:sqref>A14</xm:sqref>
        </x14:conditionalFormatting>
        <x14:conditionalFormatting xmlns:xm="http://schemas.microsoft.com/office/excel/2006/main">
          <x14:cfRule type="expression" priority="42" id="{957C7442-7DC4-48A0-AC5D-9B9229BB7284}">
            <xm:f>AND($A$12&lt;&gt;"",$A$14&lt;&gt;"",$A$16&lt;&gt;"", COUNTIFS(Data!$B$3:$B$1000,$A$12, Data!$C$3:$C$1000,$A$14, Data!$D$3:$D$1000,$A$16)=0)</xm:f>
            <x14:dxf>
              <fill>
                <patternFill>
                  <bgColor rgb="FFFF0000"/>
                </patternFill>
              </fill>
            </x14:dxf>
          </x14:cfRule>
          <xm:sqref>A16</xm:sqref>
        </x14:conditionalFormatting>
        <x14:conditionalFormatting xmlns:xm="http://schemas.microsoft.com/office/excel/2006/main">
          <x14:cfRule type="expression" priority="39" id="{C65297CD-7038-4392-918B-880AAC0E30A6}">
            <xm:f>AND($I$12&lt;&gt;"",$I$14&lt;&gt;"", COUNTIFS(Data!$B$3:$B$1000,$I$12, Data!$C$3:$C$1000,$I$14)=0)</xm:f>
            <x14:dxf>
              <fill>
                <patternFill>
                  <bgColor rgb="FFFF0000"/>
                </patternFill>
              </fill>
            </x14:dxf>
          </x14:cfRule>
          <xm:sqref>I14</xm:sqref>
        </x14:conditionalFormatting>
        <x14:conditionalFormatting xmlns:xm="http://schemas.microsoft.com/office/excel/2006/main">
          <x14:cfRule type="expression" priority="38" id="{6A21C1AB-1FC7-4710-BB75-E376DBCA7DE8}">
            <xm:f>AND($I$12&lt;&gt;"",$I$14&lt;&gt;"",$I$16&lt;&gt;"", COUNTIFS(Data!$B$3:$B$1000,$I$12, Data!$C$3:$C$1000,$I$14, Data!$D$3:$D$1000,$I$16)=0)</xm:f>
            <x14:dxf>
              <fill>
                <patternFill>
                  <bgColor rgb="FFFF0000"/>
                </patternFill>
              </fill>
            </x14:dxf>
          </x14:cfRule>
          <xm:sqref>I16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540" yWindow="876" count="1">
        <x14:dataValidation type="list" allowBlank="1" showInputMessage="1" showErrorMessage="1" prompt="Select from list" xr:uid="{54C1993A-7B7F-48FB-A06A-10EC0538F237}">
          <x14:formula1>
            <xm:f>_xlfn.ANCHORARRAY(Data!$H$4)</xm:f>
          </x14:formula1>
          <xm:sqref>A12 I12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CCA33-3270-8A4F-B37A-1D8DD27422AB}">
  <dimension ref="A1"/>
  <sheetViews>
    <sheetView workbookViewId="0"/>
  </sheetViews>
  <sheetFormatPr baseColWidth="10" defaultRowHeight="15" x14ac:dyDescent="0.2"/>
  <sheetData/>
  <sheetProtection algorithmName="SHA-512" hashValue="pfIbrrLGLVp06mLXLVo58qBkT6REEh8LYDmsiC3qO+6qW9Rc0RAkZmJdkJdxOrnNIQg0dnZiY1vWz/MSPO6fQg==" saltValue="pRrgeXh82s6fC3AlnuZQow==" spinCount="100000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C3D24A-CBDE-41D0-807A-998457BC6978}">
  <sheetPr codeName="Sheet2"/>
  <dimension ref="A1:AN93"/>
  <sheetViews>
    <sheetView workbookViewId="0">
      <selection activeCell="T19" sqref="T19"/>
    </sheetView>
  </sheetViews>
  <sheetFormatPr baseColWidth="10" defaultColWidth="8.83203125" defaultRowHeight="15" x14ac:dyDescent="0.2"/>
  <cols>
    <col min="1" max="1" width="4.83203125" customWidth="1"/>
    <col min="2" max="2" width="10.83203125" customWidth="1"/>
    <col min="3" max="3" width="13.1640625" customWidth="1"/>
    <col min="4" max="4" width="46.1640625" customWidth="1"/>
    <col min="5" max="5" width="13.1640625" customWidth="1"/>
    <col min="6" max="6" width="12.33203125" customWidth="1"/>
    <col min="7" max="7" width="2.1640625" customWidth="1"/>
    <col min="8" max="13" width="11.5" customWidth="1"/>
    <col min="14" max="14" width="2.6640625" customWidth="1"/>
    <col min="15" max="15" width="17.6640625" customWidth="1"/>
    <col min="16" max="21" width="14.83203125" customWidth="1"/>
    <col min="22" max="22" width="7.83203125" customWidth="1"/>
    <col min="23" max="23" width="4" customWidth="1"/>
    <col min="24" max="24" width="3.33203125" customWidth="1"/>
    <col min="25" max="25" width="24.1640625" customWidth="1"/>
    <col min="26" max="26" width="49.83203125" customWidth="1"/>
    <col min="27" max="27" width="35.33203125" customWidth="1"/>
    <col min="28" max="32" width="6.5" customWidth="1"/>
    <col min="33" max="33" width="6.1640625" customWidth="1"/>
    <col min="34" max="34" width="3.5" customWidth="1"/>
    <col min="35" max="35" width="18.5" customWidth="1"/>
    <col min="36" max="36" width="8.6640625" customWidth="1"/>
    <col min="37" max="37" width="17.1640625" customWidth="1"/>
    <col min="38" max="38" width="25.33203125" customWidth="1"/>
    <col min="39" max="39" width="13" style="29" customWidth="1"/>
    <col min="40" max="40" width="13.83203125" style="29" customWidth="1"/>
  </cols>
  <sheetData>
    <row r="1" spans="1:40" x14ac:dyDescent="0.2">
      <c r="A1" s="2"/>
      <c r="H1" s="20"/>
      <c r="I1" s="20"/>
      <c r="J1" s="20"/>
      <c r="K1" s="20"/>
      <c r="L1" s="20"/>
      <c r="M1" s="20"/>
      <c r="N1" s="20"/>
      <c r="O1" s="2" t="s">
        <v>178</v>
      </c>
      <c r="P1" s="2">
        <v>1</v>
      </c>
      <c r="Q1" s="2">
        <v>2</v>
      </c>
      <c r="R1" s="2">
        <v>3</v>
      </c>
      <c r="S1" s="2">
        <v>4</v>
      </c>
      <c r="T1" s="2">
        <v>5</v>
      </c>
      <c r="U1" s="2">
        <v>6</v>
      </c>
      <c r="V1" s="2">
        <v>7</v>
      </c>
      <c r="W1" s="2">
        <v>8</v>
      </c>
    </row>
    <row r="2" spans="1:40" x14ac:dyDescent="0.2">
      <c r="B2" s="8" t="s">
        <v>6</v>
      </c>
      <c r="C2" s="8" t="s">
        <v>7</v>
      </c>
      <c r="D2" s="8" t="s">
        <v>170</v>
      </c>
      <c r="E2" s="8" t="s">
        <v>171</v>
      </c>
      <c r="F2" s="8" t="s">
        <v>172</v>
      </c>
      <c r="G2" s="10"/>
      <c r="H2" s="9" t="s">
        <v>173</v>
      </c>
      <c r="I2" s="9" t="s">
        <v>175</v>
      </c>
      <c r="N2" s="10"/>
      <c r="P2" s="6" t="s">
        <v>181</v>
      </c>
      <c r="Q2" s="6"/>
      <c r="R2" s="6"/>
      <c r="S2" s="6"/>
      <c r="T2" s="6"/>
      <c r="U2" s="6"/>
      <c r="V2" s="6"/>
      <c r="W2" s="21"/>
      <c r="X2" s="10"/>
      <c r="Y2" s="9" t="s">
        <v>179</v>
      </c>
      <c r="Z2" s="9" t="s">
        <v>180</v>
      </c>
      <c r="AH2" s="10"/>
      <c r="AI2" s="9" t="s">
        <v>182</v>
      </c>
      <c r="AJ2" s="9"/>
      <c r="AK2" s="9" t="s">
        <v>183</v>
      </c>
      <c r="AL2" s="9" t="s">
        <v>184</v>
      </c>
      <c r="AM2" s="30" t="s">
        <v>189</v>
      </c>
      <c r="AN2" s="30" t="s">
        <v>190</v>
      </c>
    </row>
    <row r="3" spans="1:40" x14ac:dyDescent="0.2">
      <c r="B3" s="11" t="s">
        <v>60</v>
      </c>
      <c r="C3" s="15" t="s">
        <v>61</v>
      </c>
      <c r="D3" s="11" t="s">
        <v>62</v>
      </c>
      <c r="E3" s="11" t="s">
        <v>63</v>
      </c>
      <c r="F3" s="11" t="s">
        <v>63</v>
      </c>
      <c r="G3" s="10"/>
      <c r="H3" s="2" t="s">
        <v>174</v>
      </c>
      <c r="I3" s="2" t="s">
        <v>176</v>
      </c>
      <c r="N3" s="10"/>
      <c r="O3" s="2" t="s">
        <v>177</v>
      </c>
      <c r="X3" s="10"/>
      <c r="Y3" s="2" t="s">
        <v>174</v>
      </c>
      <c r="Z3" s="2" t="s">
        <v>176</v>
      </c>
      <c r="AH3" s="233"/>
      <c r="AI3" s="2" t="s">
        <v>185</v>
      </c>
      <c r="AJ3" s="2"/>
      <c r="AK3" s="2" t="s">
        <v>186</v>
      </c>
      <c r="AL3" s="2" t="s">
        <v>186</v>
      </c>
      <c r="AM3" s="29" t="s">
        <v>283</v>
      </c>
      <c r="AN3" s="29" t="s">
        <v>283</v>
      </c>
    </row>
    <row r="4" spans="1:40" x14ac:dyDescent="0.2">
      <c r="B4" s="12" t="s">
        <v>60</v>
      </c>
      <c r="C4" s="16" t="s">
        <v>61</v>
      </c>
      <c r="D4" s="12" t="s">
        <v>64</v>
      </c>
      <c r="E4" s="12" t="s">
        <v>65</v>
      </c>
      <c r="F4" s="12" t="s">
        <v>66</v>
      </c>
      <c r="G4" s="10"/>
      <c r="H4" t="str" cm="1">
        <f t="array" ref="H4:H10">_xlfn.UNIQUE(Table1[Category])</f>
        <v>Personal ADL</v>
      </c>
      <c r="I4" t="str" cm="1">
        <f t="array" ref="I4:M4">_xlfn.TOROW(_xlfn.UNIQUE(_xlfn._xlws.FILTER(Table1[Subgroup],Table1[Category]=H4,"FutureTask")))</f>
        <v>Groom</v>
      </c>
      <c r="J4" t="str">
        <v>Shower</v>
      </c>
      <c r="K4" t="str">
        <v>Dress</v>
      </c>
      <c r="L4" t="str">
        <v>Groom and dress</v>
      </c>
      <c r="M4" t="str">
        <v>Eat snack or meal</v>
      </c>
      <c r="N4" s="10"/>
      <c r="O4" s="13" t="s">
        <v>60</v>
      </c>
      <c r="P4" t="str" cm="1">
        <f t="array" ref="P4:T4">_xlfn.ANCHORARRAY(_xlfn.XLOOKUP(O4,Level1Category,Level2Subgroup))</f>
        <v>Groom</v>
      </c>
      <c r="Q4" t="str">
        <v>Shower</v>
      </c>
      <c r="R4" t="str">
        <v>Dress</v>
      </c>
      <c r="S4" t="str">
        <v>Groom and dress</v>
      </c>
      <c r="T4" t="str">
        <v>Eat snack or meal</v>
      </c>
      <c r="X4" s="10"/>
      <c r="Y4" t="str" cm="1">
        <f t="array" ref="Y4:Y31">_xlfn.UNIQUE(Table1[Subgroup])</f>
        <v>Groom</v>
      </c>
      <c r="Z4" t="str" cm="1">
        <f t="array" ref="Z4:AB4">_xlfn.TOROW(_xlfn.UNIQUE(_xlfn._xlws.FILTER(Table1[Task],Table1[Subgroup]=Y4,"FutureTask")))</f>
        <v>Comb or brush hair</v>
      </c>
      <c r="AA4" t="str">
        <v>Perform single grooming task</v>
      </c>
      <c r="AB4" t="str">
        <v>Groom upper body</v>
      </c>
      <c r="AH4" s="233"/>
      <c r="AI4" t="str" cm="1">
        <f t="array" ref="AI4:AI93">_xlfn.UNIQUE(Table1[Task])</f>
        <v>Comb or brush hair</v>
      </c>
      <c r="AK4" s="23" t="str" cm="1">
        <f t="array" ref="AK4">_xlfn.TOROW(_xlfn.UNIQUE(_xlfn._xlws.FILTER(Table1[Motor challenge],Table1[Task]=AI4,"FutureTask")))</f>
        <v>Very easy</v>
      </c>
      <c r="AL4" s="23" t="str" cm="1">
        <f t="array" ref="AL4">_xlfn.TOROW(_xlfn.UNIQUE(_xlfn._xlws.FILTER(Table1[Process challenge],Table1[Task]=AI4,"FutureTask")))</f>
        <v>Very easy</v>
      </c>
      <c r="AM4" s="31">
        <v>-6</v>
      </c>
      <c r="AN4" s="31">
        <v>-12</v>
      </c>
    </row>
    <row r="5" spans="1:40" x14ac:dyDescent="0.2">
      <c r="B5" s="12" t="s">
        <v>60</v>
      </c>
      <c r="C5" s="16" t="s">
        <v>61</v>
      </c>
      <c r="D5" s="12" t="s">
        <v>67</v>
      </c>
      <c r="E5" s="12" t="s">
        <v>68</v>
      </c>
      <c r="F5" s="12" t="s">
        <v>68</v>
      </c>
      <c r="G5" s="10"/>
      <c r="H5" t="str">
        <v>Beverages and breakfasts</v>
      </c>
      <c r="I5" t="str" cm="1">
        <f t="array" ref="I5:L5">_xlfn.TOROW(_xlfn.UNIQUE(_xlfn._xlws.FILTER(Table1[Subgroup],Table1[Category]=H5,"FutureTask")))</f>
        <v>Beverage with/without snack</v>
      </c>
      <c r="J5" t="str">
        <v xml:space="preserve">Cereal or toast with beverage </v>
      </c>
      <c r="K5" t="str">
        <v xml:space="preserve">Eggs </v>
      </c>
      <c r="L5" t="str">
        <v>French toast and pancakes</v>
      </c>
      <c r="N5" s="10"/>
      <c r="X5" s="10"/>
      <c r="Y5" t="str">
        <v>Shower</v>
      </c>
      <c r="Z5" t="str" cm="1">
        <f t="array" ref="Z5">_xlfn.TOROW(_xlfn.UNIQUE(_xlfn._xlws.FILTER(Table1[Task],Table1[Subgroup]=Y5,"FutureTask")))</f>
        <v>Shower in shower stall or bathtub</v>
      </c>
      <c r="AH5" s="233"/>
      <c r="AI5" t="str">
        <v>Perform single grooming task</v>
      </c>
      <c r="AK5" s="24" t="str" cm="1">
        <f t="array" ref="AK5">_xlfn.TOROW(_xlfn.UNIQUE(_xlfn._xlws.FILTER(Table1[Motor challenge],Table1[Task]=AI5,"FutureTask")))</f>
        <v xml:space="preserve">Much easier than average </v>
      </c>
      <c r="AL5" s="24" t="str" cm="1">
        <f t="array" ref="AL5">_xlfn.TOROW(_xlfn.UNIQUE(_xlfn._xlws.FILTER(Table1[Process challenge],Table1[Task]=AI5,"FutureTask")))</f>
        <v>Much easier than average</v>
      </c>
      <c r="AM5" s="32">
        <v>-4</v>
      </c>
      <c r="AN5" s="32">
        <v>-8</v>
      </c>
    </row>
    <row r="6" spans="1:40" x14ac:dyDescent="0.2">
      <c r="B6" s="12" t="s">
        <v>60</v>
      </c>
      <c r="C6" s="12" t="s">
        <v>69</v>
      </c>
      <c r="D6" s="12" t="s">
        <v>70</v>
      </c>
      <c r="E6" s="12" t="s">
        <v>71</v>
      </c>
      <c r="F6" s="12" t="s">
        <v>71</v>
      </c>
      <c r="G6" s="10"/>
      <c r="H6" t="str">
        <v>Salads, soups, and sandwiches</v>
      </c>
      <c r="I6" t="str" cm="1">
        <f t="array" ref="I6:K6">_xlfn.TOROW(_xlfn.UNIQUE(_xlfn._xlws.FILTER(Table1[Subgroup],Table1[Category]=H6,"FutureTask")))</f>
        <v xml:space="preserve">Salads </v>
      </c>
      <c r="J6" t="str">
        <v>Soups</v>
      </c>
      <c r="K6" t="str">
        <v>Sandwiches – open or closed</v>
      </c>
      <c r="N6" s="10"/>
      <c r="O6" s="12" t="s">
        <v>61</v>
      </c>
      <c r="P6" t="str" cm="1">
        <f t="array" ref="P6:R6">_xlfn.ANCHORARRAY(_xlfn.XLOOKUP(O6,SubgroupFullList,Level3Task))</f>
        <v>Comb or brush hair</v>
      </c>
      <c r="Q6" t="str">
        <v>Perform single grooming task</v>
      </c>
      <c r="R6" t="str">
        <v>Groom upper body</v>
      </c>
      <c r="X6" s="10"/>
      <c r="Y6" t="str">
        <v>Dress</v>
      </c>
      <c r="Z6" t="str" cm="1">
        <f t="array" ref="Z6:AD6">_xlfn.TOROW(_xlfn.UNIQUE(_xlfn._xlws.FILTER(Table1[Task],Table1[Subgroup]=Y6,"FutureTask")))</f>
        <v>Put on and tie shoes</v>
      </c>
      <c r="AA6" t="str">
        <v>Put on socks and shoes – lace-up or slip-on</v>
      </c>
      <c r="AB6" t="str">
        <v>Put on shirt or blouse</v>
      </c>
      <c r="AC6" t="str">
        <v>Put on front-zip garment</v>
      </c>
      <c r="AD6" t="str">
        <v>Dress upper and lower body</v>
      </c>
      <c r="AH6" s="233"/>
      <c r="AI6" t="str">
        <v>Groom upper body</v>
      </c>
      <c r="AK6" s="25" t="str" cm="1">
        <f t="array" ref="AK6">_xlfn.TOROW(_xlfn.UNIQUE(_xlfn._xlws.FILTER(Table1[Motor challenge],Table1[Task]=AI6,"FutureTask")))</f>
        <v>Easier than average</v>
      </c>
      <c r="AL6" s="25" t="str" cm="1">
        <f t="array" ref="AL6">_xlfn.TOROW(_xlfn.UNIQUE(_xlfn._xlws.FILTER(Table1[Process challenge],Table1[Task]=AI6,"FutureTask")))</f>
        <v>Easier than average</v>
      </c>
      <c r="AM6" s="33">
        <v>-2</v>
      </c>
      <c r="AN6" s="33">
        <v>-4</v>
      </c>
    </row>
    <row r="7" spans="1:40" x14ac:dyDescent="0.2">
      <c r="B7" s="12" t="s">
        <v>60</v>
      </c>
      <c r="C7" s="16" t="s">
        <v>72</v>
      </c>
      <c r="D7" s="12" t="s">
        <v>73</v>
      </c>
      <c r="E7" s="12" t="s">
        <v>271</v>
      </c>
      <c r="F7" s="12" t="s">
        <v>63</v>
      </c>
      <c r="G7" s="10"/>
      <c r="H7" t="str">
        <v>Other meal and food preparation</v>
      </c>
      <c r="I7" t="str" cm="1">
        <f t="array" ref="I7:M7">_xlfn.TOROW(_xlfn.UNIQUE(_xlfn._xlws.FILTER(Table1[Subgroup],Table1[Category]=H7,"FutureTask")))</f>
        <v>Heat-and-eat dishes</v>
      </c>
      <c r="J7" t="str">
        <v xml:space="preserve">Pasta or rice dishes </v>
      </c>
      <c r="K7" t="str">
        <v xml:space="preserve">Meatballs </v>
      </c>
      <c r="L7" t="str">
        <v>Food preparation and baking</v>
      </c>
      <c r="M7" t="str">
        <v>Outdoor grilling</v>
      </c>
      <c r="N7" s="10"/>
      <c r="X7" s="10"/>
      <c r="Y7" t="str">
        <v>Groom and dress</v>
      </c>
      <c r="Z7" t="str" cm="1">
        <f t="array" ref="Z7">_xlfn.TOROW(_xlfn.UNIQUE(_xlfn._xlws.FILTER(Table1[Task],Table1[Subgroup]=Y7,"FutureTask")))</f>
        <v>Groom and dress upper and lower body</v>
      </c>
      <c r="AH7" s="233"/>
      <c r="AI7" t="str">
        <v>Shower in shower stall or bathtub</v>
      </c>
      <c r="AK7" s="26" t="str" cm="1">
        <f t="array" ref="AK7">_xlfn.TOROW(_xlfn.UNIQUE(_xlfn._xlws.FILTER(Table1[Motor challenge],Table1[Task]=AI7,"FutureTask")))</f>
        <v>Average</v>
      </c>
      <c r="AL7" s="26" t="str" cm="1">
        <f t="array" ref="AL7">_xlfn.TOROW(_xlfn.UNIQUE(_xlfn._xlws.FILTER(Table1[Process challenge],Table1[Task]=AI7,"FutureTask")))</f>
        <v>Average</v>
      </c>
      <c r="AM7" s="7">
        <v>0</v>
      </c>
      <c r="AN7" s="7">
        <v>0</v>
      </c>
    </row>
    <row r="8" spans="1:40" x14ac:dyDescent="0.2">
      <c r="B8" s="12" t="s">
        <v>60</v>
      </c>
      <c r="C8" s="16" t="s">
        <v>72</v>
      </c>
      <c r="D8" s="12" t="s">
        <v>276</v>
      </c>
      <c r="E8" s="12" t="s">
        <v>271</v>
      </c>
      <c r="F8" s="12" t="s">
        <v>63</v>
      </c>
      <c r="G8" s="10"/>
      <c r="H8" t="str">
        <v>Cleaning and laundry</v>
      </c>
      <c r="I8" t="str" cm="1">
        <f t="array" ref="I8:L8">_xlfn.TOROW(_xlfn.UNIQUE(_xlfn._xlws.FILTER(Table1[Subgroup],Table1[Category]=H8,"FutureTask")))</f>
        <v>Floor cleaning</v>
      </c>
      <c r="J8" t="str">
        <v>Bathroom cleaning</v>
      </c>
      <c r="K8" t="str">
        <v>Window washing</v>
      </c>
      <c r="L8" t="str">
        <v xml:space="preserve">Laundry </v>
      </c>
      <c r="N8" s="10"/>
      <c r="O8" s="2" t="s">
        <v>187</v>
      </c>
      <c r="X8" s="10"/>
      <c r="Y8" t="str">
        <v>Eat snack or meal</v>
      </c>
      <c r="Z8" t="str" cm="1">
        <f t="array" ref="Z8:AA8">_xlfn.TOROW(_xlfn.UNIQUE(_xlfn._xlws.FILTER(Table1[Task],Table1[Subgroup]=Y8,"FutureTask")))</f>
        <v>Eat snack – with/without beverage</v>
      </c>
      <c r="AA8" t="str">
        <v xml:space="preserve">Eat meal with beverage – cutlery or chopsticks </v>
      </c>
      <c r="AH8" s="233"/>
      <c r="AI8" t="str">
        <v>Put on and tie shoes</v>
      </c>
      <c r="AK8" s="25" t="str" cm="1">
        <f t="array" ref="AK8">_xlfn.TOROW(_xlfn.UNIQUE(_xlfn._xlws.FILTER(Table1[Motor challenge],Table1[Task]=AI8,"FutureTask")))</f>
        <v xml:space="preserve">Easier than average </v>
      </c>
      <c r="AL8" s="23" t="str" cm="1">
        <f t="array" ref="AL8">_xlfn.TOROW(_xlfn.UNIQUE(_xlfn._xlws.FILTER(Table1[Process challenge],Table1[Task]=AI8,"FutureTask")))</f>
        <v>Very easy</v>
      </c>
      <c r="AM8" s="33">
        <v>-2</v>
      </c>
      <c r="AN8" s="31">
        <v>-12</v>
      </c>
    </row>
    <row r="9" spans="1:40" x14ac:dyDescent="0.2">
      <c r="B9" s="12" t="s">
        <v>60</v>
      </c>
      <c r="C9" s="16" t="s">
        <v>72</v>
      </c>
      <c r="D9" s="12" t="s">
        <v>74</v>
      </c>
      <c r="E9" s="12" t="s">
        <v>68</v>
      </c>
      <c r="F9" s="12" t="s">
        <v>66</v>
      </c>
      <c r="G9" s="10"/>
      <c r="H9" t="str">
        <v>Other routine household tasks</v>
      </c>
      <c r="I9" t="str" cm="1">
        <f t="array" ref="I9:M9">_xlfn.TOROW(_xlfn.UNIQUE(_xlfn._xlws.FILTER(Table1[Subgroup],Table1[Category]=H9,"FutureTask")))</f>
        <v xml:space="preserve">Table setting </v>
      </c>
      <c r="J9" t="str">
        <v xml:space="preserve">Wash and/or put away dishes </v>
      </c>
      <c r="K9" t="str">
        <v xml:space="preserve">Feed pets and change water </v>
      </c>
      <c r="L9" t="str">
        <v xml:space="preserve">Bed tasks </v>
      </c>
      <c r="M9" t="str">
        <v xml:space="preserve">Plant care </v>
      </c>
      <c r="N9" s="10"/>
      <c r="O9" s="6" t="s">
        <v>82</v>
      </c>
      <c r="P9" s="22" t="str" cm="1">
        <f t="array" ref="P9">_xlfn.ANCHORARRAY(_xlfn.XLOOKUP(O9,TaskFullList,MotorChallenge))</f>
        <v>Easier than average</v>
      </c>
      <c r="X9" s="10"/>
      <c r="Y9" t="str">
        <v>Beverage with/without snack</v>
      </c>
      <c r="Z9" t="str" cm="1">
        <f t="array" ref="Z9:AE9">_xlfn.TOROW(_xlfn.UNIQUE(_xlfn._xlws.FILTER(Table1[Task],Table1[Subgroup]=Y9,"FutureTask")))</f>
        <v>Pour beverage</v>
      </c>
      <c r="AA9" t="str">
        <v>Prepare hot or cold beverage</v>
      </c>
      <c r="AB9" t="str">
        <v>Prepare pot of brewed beverage</v>
      </c>
      <c r="AC9" t="str">
        <v>Prepare stove-top espresso coffee</v>
      </c>
      <c r="AD9" t="str">
        <v>Prepare mate</v>
      </c>
      <c r="AE9" t="str">
        <v>Prepare pot of brewed beverage served with snack</v>
      </c>
      <c r="AH9" s="233"/>
      <c r="AI9" t="str">
        <v>Put on socks and shoes – lace-up or slip-on</v>
      </c>
      <c r="AK9" s="25" t="str" cm="1">
        <f t="array" ref="AK9">_xlfn.TOROW(_xlfn.UNIQUE(_xlfn._xlws.FILTER(Table1[Motor challenge],Table1[Task]=AI9,"FutureTask")))</f>
        <v xml:space="preserve">Easier than average </v>
      </c>
      <c r="AL9" s="23" t="str" cm="1">
        <f t="array" ref="AL9">_xlfn.TOROW(_xlfn.UNIQUE(_xlfn._xlws.FILTER(Table1[Process challenge],Table1[Task]=AI9,"FutureTask")))</f>
        <v>Very easy</v>
      </c>
      <c r="AM9" s="33">
        <v>-2</v>
      </c>
      <c r="AN9" s="31">
        <v>-12</v>
      </c>
    </row>
    <row r="10" spans="1:40" x14ac:dyDescent="0.2">
      <c r="B10" s="12" t="s">
        <v>60</v>
      </c>
      <c r="C10" s="16" t="s">
        <v>72</v>
      </c>
      <c r="D10" s="12" t="s">
        <v>272</v>
      </c>
      <c r="E10" s="12" t="s">
        <v>68</v>
      </c>
      <c r="F10" s="12" t="s">
        <v>66</v>
      </c>
      <c r="G10" s="10"/>
      <c r="H10" t="str">
        <v>Outdoor and community tasks</v>
      </c>
      <c r="I10" t="str" cm="1">
        <f t="array" ref="I10:J10">_xlfn.TOROW(_xlfn.UNIQUE(_xlfn._xlws.FILTER(Table1[Subgroup],Table1[Category]=H10,"FutureTask")))</f>
        <v xml:space="preserve">Outdoor maintenance </v>
      </c>
      <c r="J10" t="str">
        <v>Shopping</v>
      </c>
      <c r="N10" s="10"/>
      <c r="O10" s="2" t="s">
        <v>188</v>
      </c>
      <c r="X10" s="10"/>
      <c r="Y10" t="str">
        <v xml:space="preserve">Cereal or toast with beverage </v>
      </c>
      <c r="Z10" t="str" cm="1">
        <f t="array" ref="Z10:AC10">_xlfn.TOROW(_xlfn.UNIQUE(_xlfn._xlws.FILTER(Table1[Task],Table1[Subgroup]=Y10,"FutureTask")))</f>
        <v>Prepare cold cereal with milk/yogurt and beverage</v>
      </c>
      <c r="AA10" t="str">
        <v>Prepare cooked cereal and beverage</v>
      </c>
      <c r="AB10" t="str">
        <v>Prepare cooked cereal, cheese sandwich, and beverage</v>
      </c>
      <c r="AC10" t="str">
        <v>Prepare toast and hot instant or brewed beverage</v>
      </c>
      <c r="AH10" s="233"/>
      <c r="AI10" t="str">
        <v>Put on shirt or blouse</v>
      </c>
      <c r="AK10" s="25" t="str" cm="1">
        <f t="array" ref="AK10">_xlfn.TOROW(_xlfn.UNIQUE(_xlfn._xlws.FILTER(Table1[Motor challenge],Table1[Task]=AI10,"FutureTask")))</f>
        <v>Easier than average</v>
      </c>
      <c r="AL10" s="24" t="str" cm="1">
        <f t="array" ref="AL10">_xlfn.TOROW(_xlfn.UNIQUE(_xlfn._xlws.FILTER(Table1[Process challenge],Table1[Task]=AI10,"FutureTask")))</f>
        <v>Much easier than average</v>
      </c>
      <c r="AM10" s="33">
        <v>-2</v>
      </c>
      <c r="AN10" s="32">
        <v>-8</v>
      </c>
    </row>
    <row r="11" spans="1:40" x14ac:dyDescent="0.2">
      <c r="B11" s="12" t="s">
        <v>60</v>
      </c>
      <c r="C11" s="16" t="s">
        <v>72</v>
      </c>
      <c r="D11" s="12" t="s">
        <v>75</v>
      </c>
      <c r="E11" s="12" t="s">
        <v>71</v>
      </c>
      <c r="F11" s="12" t="s">
        <v>68</v>
      </c>
      <c r="G11" s="10"/>
      <c r="N11" s="10"/>
      <c r="O11" s="6" t="s">
        <v>82</v>
      </c>
      <c r="P11" t="str" cm="1">
        <f t="array" ref="P11">_xlfn.ANCHORARRAY(_xlfn.XLOOKUP(O11,TaskFullList,ProcessChallenge))</f>
        <v>Much easier than average</v>
      </c>
      <c r="X11" s="10"/>
      <c r="Y11" t="str">
        <v xml:space="preserve">Eggs </v>
      </c>
      <c r="Z11" t="str" cm="1">
        <f t="array" ref="Z11:AB11">_xlfn.TOROW(_xlfn.UNIQUE(_xlfn._xlws.FILTER(Table1[Task],Table1[Subgroup]=Y11,"FutureTask")))</f>
        <v xml:space="preserve">Prepare boiled eggs served in egg cups </v>
      </c>
      <c r="AA11" t="str">
        <v>Prepare eggs, meat/toast, and coffee or other beverage</v>
      </c>
      <c r="AB11" t="str">
        <v xml:space="preserve">Prepare Spanish omelet </v>
      </c>
      <c r="AH11" s="233"/>
      <c r="AI11" t="str">
        <v>Put on front-zip garment</v>
      </c>
      <c r="AK11" s="25" t="str" cm="1">
        <f t="array" ref="AK11">_xlfn.TOROW(_xlfn.UNIQUE(_xlfn._xlws.FILTER(Table1[Motor challenge],Table1[Task]=AI11,"FutureTask")))</f>
        <v>Easier than average</v>
      </c>
      <c r="AL11" s="24" t="str" cm="1">
        <f t="array" ref="AL11">_xlfn.TOROW(_xlfn.UNIQUE(_xlfn._xlws.FILTER(Table1[Process challenge],Table1[Task]=AI11,"FutureTask")))</f>
        <v>Much easier than average</v>
      </c>
      <c r="AM11" s="33">
        <v>-2</v>
      </c>
      <c r="AN11" s="32">
        <v>-8</v>
      </c>
    </row>
    <row r="12" spans="1:40" x14ac:dyDescent="0.2">
      <c r="B12" s="12" t="s">
        <v>60</v>
      </c>
      <c r="C12" s="12" t="s">
        <v>76</v>
      </c>
      <c r="D12" s="12" t="s">
        <v>77</v>
      </c>
      <c r="E12" s="12" t="s">
        <v>71</v>
      </c>
      <c r="F12" s="12" t="s">
        <v>71</v>
      </c>
      <c r="G12" s="10"/>
      <c r="N12" s="10"/>
      <c r="X12" s="10"/>
      <c r="Y12" t="str">
        <v>French toast and pancakes</v>
      </c>
      <c r="Z12" t="str" cm="1">
        <f t="array" ref="Z12:AB12">_xlfn.TOROW(_xlfn.UNIQUE(_xlfn._xlws.FILTER(Table1[Task],Table1[Subgroup]=Y12,"FutureTask")))</f>
        <v>Prepare French toast and beverage</v>
      </c>
      <c r="AA12" t="str">
        <v>Prepare American-style pancakes and beverage</v>
      </c>
      <c r="AB12" t="str">
        <v>Prepare European-style pancakes and beverage</v>
      </c>
      <c r="AH12" s="233"/>
      <c r="AI12" t="str">
        <v>Dress upper and lower body</v>
      </c>
      <c r="AK12" s="26" t="str" cm="1">
        <f t="array" ref="AK12">_xlfn.TOROW(_xlfn.UNIQUE(_xlfn._xlws.FILTER(Table1[Motor challenge],Table1[Task]=AI12,"FutureTask")))</f>
        <v>Average</v>
      </c>
      <c r="AL12" s="25" t="str" cm="1">
        <f t="array" ref="AL12">_xlfn.TOROW(_xlfn.UNIQUE(_xlfn._xlws.FILTER(Table1[Process challenge],Table1[Task]=AI12,"FutureTask")))</f>
        <v>Easier than average</v>
      </c>
      <c r="AM12" s="7">
        <v>0</v>
      </c>
      <c r="AN12" s="33">
        <v>-4</v>
      </c>
    </row>
    <row r="13" spans="1:40" x14ac:dyDescent="0.2">
      <c r="B13" s="12" t="s">
        <v>60</v>
      </c>
      <c r="C13" s="16" t="s">
        <v>78</v>
      </c>
      <c r="D13" s="12" t="s">
        <v>79</v>
      </c>
      <c r="E13" s="12" t="s">
        <v>63</v>
      </c>
      <c r="F13" s="12" t="s">
        <v>63</v>
      </c>
      <c r="G13" s="10"/>
      <c r="N13" s="10"/>
      <c r="X13" s="10"/>
      <c r="Y13" t="str">
        <v xml:space="preserve">Salads </v>
      </c>
      <c r="Z13" t="str" cm="1">
        <f t="array" ref="Z13:AB13">_xlfn.TOROW(_xlfn.UNIQUE(_xlfn._xlws.FILTER(Table1[Task],Table1[Subgroup]=Y13,"FutureTask")))</f>
        <v>Prepare cottage cheese and canned fruit salad</v>
      </c>
      <c r="AA13" t="str">
        <v>Prepare fresh fruit salad</v>
      </c>
      <c r="AB13" t="str">
        <v>Prepare green salad</v>
      </c>
      <c r="AH13" s="233"/>
      <c r="AI13" t="str">
        <v>Groom and dress upper and lower body</v>
      </c>
      <c r="AK13" s="26" t="str" cm="1">
        <f t="array" ref="AK13">_xlfn.TOROW(_xlfn.UNIQUE(_xlfn._xlws.FILTER(Table1[Motor challenge],Table1[Task]=AI13,"FutureTask")))</f>
        <v>Average</v>
      </c>
      <c r="AL13" s="26" t="str" cm="1">
        <f t="array" ref="AL13">_xlfn.TOROW(_xlfn.UNIQUE(_xlfn._xlws.FILTER(Table1[Process challenge],Table1[Task]=AI13,"FutureTask")))</f>
        <v>Average</v>
      </c>
      <c r="AM13" s="7">
        <v>0</v>
      </c>
      <c r="AN13" s="7">
        <v>0</v>
      </c>
    </row>
    <row r="14" spans="1:40" x14ac:dyDescent="0.2">
      <c r="B14" s="12" t="s">
        <v>60</v>
      </c>
      <c r="C14" s="16" t="s">
        <v>78</v>
      </c>
      <c r="D14" s="12" t="s">
        <v>263</v>
      </c>
      <c r="E14" s="12" t="s">
        <v>66</v>
      </c>
      <c r="F14" s="12" t="s">
        <v>66</v>
      </c>
      <c r="G14" s="10"/>
      <c r="N14" s="10"/>
      <c r="X14" s="10"/>
      <c r="Y14" t="str">
        <v>Soups</v>
      </c>
      <c r="Z14" t="str" cm="1">
        <f t="array" ref="Z14:AB14">_xlfn.TOROW(_xlfn.UNIQUE(_xlfn._xlws.FILTER(Table1[Task],Table1[Subgroup]=Y14,"FutureTask")))</f>
        <v>Prepare miso soup</v>
      </c>
      <c r="AA14" t="str">
        <v>Prepare gazpacho</v>
      </c>
      <c r="AB14" t="str">
        <v xml:space="preserve">Prepare vegetable soup </v>
      </c>
      <c r="AH14" s="233"/>
      <c r="AI14" t="str">
        <v>Eat snack – with/without beverage</v>
      </c>
      <c r="AK14" s="23" t="str" cm="1">
        <f t="array" ref="AK14">_xlfn.TOROW(_xlfn.UNIQUE(_xlfn._xlws.FILTER(Table1[Motor challenge],Table1[Task]=AI14,"FutureTask")))</f>
        <v>Very easy</v>
      </c>
      <c r="AL14" s="23" t="str" cm="1">
        <f t="array" ref="AL14">_xlfn.TOROW(_xlfn.UNIQUE(_xlfn._xlws.FILTER(Table1[Process challenge],Table1[Task]=AI14,"FutureTask")))</f>
        <v>Very easy</v>
      </c>
      <c r="AM14" s="31">
        <v>-6</v>
      </c>
      <c r="AN14" s="31">
        <v>-12</v>
      </c>
    </row>
    <row r="15" spans="1:40" x14ac:dyDescent="0.2">
      <c r="B15" s="13" t="s">
        <v>80</v>
      </c>
      <c r="C15" s="17" t="s">
        <v>81</v>
      </c>
      <c r="D15" s="13" t="s">
        <v>82</v>
      </c>
      <c r="E15" s="13" t="s">
        <v>68</v>
      </c>
      <c r="F15" s="13" t="s">
        <v>66</v>
      </c>
      <c r="G15" s="10"/>
      <c r="I15" s="9" t="s">
        <v>219</v>
      </c>
      <c r="N15" s="10"/>
      <c r="X15" s="10"/>
      <c r="Y15" t="str">
        <v>Sandwiches – open or closed</v>
      </c>
      <c r="Z15" t="str" cm="1">
        <f t="array" ref="Z15:AD15">_xlfn.TOROW(_xlfn.UNIQUE(_xlfn._xlws.FILTER(Table1[Task],Table1[Subgroup]=Y15,"FutureTask")))</f>
        <v>Prepare sandwich with one or two spreads</v>
      </c>
      <c r="AA15" t="str">
        <v>Prepare sandwich with meat/cheese</v>
      </c>
      <c r="AB15" t="str">
        <v>Prepare salad sandwich – tuna, chicken, crab</v>
      </c>
      <c r="AC15" t="str">
        <v>Prepare grilled cheese sandwich and beverage</v>
      </c>
      <c r="AD15" t="str">
        <v>Prepare open-faced sandwich and brewed beverage</v>
      </c>
      <c r="AH15" s="233"/>
      <c r="AI15" t="str">
        <v xml:space="preserve">Eat meal with beverage – cutlery or chopsticks </v>
      </c>
      <c r="AK15" s="24" t="str" cm="1">
        <f t="array" ref="AK15">_xlfn.TOROW(_xlfn.UNIQUE(_xlfn._xlws.FILTER(Table1[Motor challenge],Table1[Task]=AI15,"FutureTask")))</f>
        <v>Much easier than average</v>
      </c>
      <c r="AL15" s="24" t="str" cm="1">
        <f t="array" ref="AL15">_xlfn.TOROW(_xlfn.UNIQUE(_xlfn._xlws.FILTER(Table1[Process challenge],Table1[Task]=AI15,"FutureTask")))</f>
        <v>Much easier than average</v>
      </c>
      <c r="AM15" s="32">
        <v>-4</v>
      </c>
      <c r="AN15" s="32">
        <v>-8</v>
      </c>
    </row>
    <row r="16" spans="1:40" x14ac:dyDescent="0.2">
      <c r="B16" s="4" t="s">
        <v>80</v>
      </c>
      <c r="C16" s="18" t="s">
        <v>81</v>
      </c>
      <c r="D16" s="4" t="s">
        <v>83</v>
      </c>
      <c r="E16" s="4" t="s">
        <v>68</v>
      </c>
      <c r="F16" s="4" t="s">
        <v>68</v>
      </c>
      <c r="G16" s="10"/>
      <c r="I16" t="s">
        <v>220</v>
      </c>
      <c r="N16" s="10"/>
      <c r="X16" s="10"/>
      <c r="Y16" t="str">
        <v>Heat-and-eat dishes</v>
      </c>
      <c r="Z16" t="str" cm="1">
        <f t="array" ref="Z16:AB16">_xlfn.TOROW(_xlfn.UNIQUE(_xlfn._xlws.FILTER(Table1[Task],Table1[Subgroup]=Y16,"FutureTask")))</f>
        <v>Prepare instant meal from a package</v>
      </c>
      <c r="AA16" t="str">
        <v>Heat frozen or precooked food in microwave</v>
      </c>
      <c r="AB16" t="str">
        <v>Prepare canned heat-and-serve dish with toast or crackers</v>
      </c>
      <c r="AH16" s="233"/>
      <c r="AI16" t="str">
        <v>Pour beverage</v>
      </c>
      <c r="AK16" s="25" t="str" cm="1">
        <f t="array" ref="AK16">_xlfn.TOROW(_xlfn.UNIQUE(_xlfn._xlws.FILTER(Table1[Motor challenge],Table1[Task]=AI16,"FutureTask")))</f>
        <v>Easier than average</v>
      </c>
      <c r="AL16" s="24" t="str" cm="1">
        <f t="array" ref="AL16">_xlfn.TOROW(_xlfn.UNIQUE(_xlfn._xlws.FILTER(Table1[Process challenge],Table1[Task]=AI16,"FutureTask")))</f>
        <v>Much easier than average</v>
      </c>
      <c r="AM16" s="33">
        <v>-2</v>
      </c>
      <c r="AN16" s="32">
        <v>-8</v>
      </c>
    </row>
    <row r="17" spans="2:40" x14ac:dyDescent="0.2">
      <c r="B17" s="13" t="s">
        <v>80</v>
      </c>
      <c r="C17" s="17" t="s">
        <v>81</v>
      </c>
      <c r="D17" s="13" t="s">
        <v>84</v>
      </c>
      <c r="E17" s="13" t="s">
        <v>71</v>
      </c>
      <c r="F17" s="13" t="s">
        <v>71</v>
      </c>
      <c r="G17" s="10"/>
      <c r="I17" t="s">
        <v>221</v>
      </c>
      <c r="N17" s="10"/>
      <c r="X17" s="10"/>
      <c r="Y17" t="str">
        <v xml:space="preserve">Pasta or rice dishes </v>
      </c>
      <c r="Z17" t="str" cm="1">
        <f t="array" ref="Z17:AD17">_xlfn.TOROW(_xlfn.UNIQUE(_xlfn._xlws.FILTER(Table1[Task],Table1[Subgroup]=Y17,"FutureTask")))</f>
        <v>Prepare pasta – "pre-made" sauce and beverage</v>
      </c>
      <c r="AA17" t="str">
        <v>Prepare pasta – meat sauce/salad and beverage</v>
      </c>
      <c r="AB17" t="str">
        <v>Prepare rice, soup, and side dish</v>
      </c>
      <c r="AC17" t="str">
        <v>Prepare fried rice</v>
      </c>
      <c r="AD17" t="str">
        <v>Prepare Asian dish(es) with bowl of rice</v>
      </c>
      <c r="AH17" s="233"/>
      <c r="AI17" t="str">
        <v>Prepare hot or cold beverage</v>
      </c>
      <c r="AK17" s="25" t="str" cm="1">
        <f t="array" ref="AK17">_xlfn.TOROW(_xlfn.UNIQUE(_xlfn._xlws.FILTER(Table1[Motor challenge],Table1[Task]=AI17,"FutureTask")))</f>
        <v>Easier than average</v>
      </c>
      <c r="AL17" s="25" t="str" cm="1">
        <f t="array" ref="AL17">_xlfn.TOROW(_xlfn.UNIQUE(_xlfn._xlws.FILTER(Table1[Process challenge],Table1[Task]=AI17,"FutureTask")))</f>
        <v>Easier than average</v>
      </c>
      <c r="AM17" s="33">
        <v>-2</v>
      </c>
      <c r="AN17" s="33">
        <v>-4</v>
      </c>
    </row>
    <row r="18" spans="2:40" x14ac:dyDescent="0.2">
      <c r="B18" s="4" t="s">
        <v>80</v>
      </c>
      <c r="C18" s="18" t="s">
        <v>81</v>
      </c>
      <c r="D18" s="4" t="s">
        <v>85</v>
      </c>
      <c r="E18" s="4" t="s">
        <v>71</v>
      </c>
      <c r="F18" s="4" t="s">
        <v>71</v>
      </c>
      <c r="G18" s="10"/>
      <c r="I18" t="s">
        <v>222</v>
      </c>
      <c r="N18" s="10"/>
      <c r="X18" s="10"/>
      <c r="Y18" t="str">
        <v xml:space="preserve">Meatballs </v>
      </c>
      <c r="Z18" t="str" cm="1">
        <f t="array" ref="Z18">_xlfn.TOROW(_xlfn.UNIQUE(_xlfn._xlws.FILTER(Table1[Task],Table1[Subgroup]=Y18,"FutureTask")))</f>
        <v>Prepare meatballs, side dishes, and beverage</v>
      </c>
      <c r="AH18" s="233"/>
      <c r="AI18" t="str">
        <v>Prepare pot of brewed beverage</v>
      </c>
      <c r="AK18" s="26" t="str" cm="1">
        <f t="array" ref="AK18">_xlfn.TOROW(_xlfn.UNIQUE(_xlfn._xlws.FILTER(Table1[Motor challenge],Table1[Task]=AI18,"FutureTask")))</f>
        <v>Average</v>
      </c>
      <c r="AL18" s="26" t="str" cm="1">
        <f t="array" ref="AL18">_xlfn.TOROW(_xlfn.UNIQUE(_xlfn._xlws.FILTER(Table1[Process challenge],Table1[Task]=AI18,"FutureTask")))</f>
        <v>Average</v>
      </c>
      <c r="AM18" s="7">
        <v>0</v>
      </c>
      <c r="AN18" s="7">
        <v>0</v>
      </c>
    </row>
    <row r="19" spans="2:40" x14ac:dyDescent="0.2">
      <c r="B19" s="13" t="s">
        <v>80</v>
      </c>
      <c r="C19" s="17" t="s">
        <v>81</v>
      </c>
      <c r="D19" s="13" t="s">
        <v>86</v>
      </c>
      <c r="E19" s="13" t="s">
        <v>71</v>
      </c>
      <c r="F19" s="13" t="s">
        <v>71</v>
      </c>
      <c r="G19" s="10"/>
      <c r="I19" t="s">
        <v>223</v>
      </c>
      <c r="N19" s="10"/>
      <c r="X19" s="10"/>
      <c r="Y19" t="str">
        <v>Food preparation and baking</v>
      </c>
      <c r="Z19" t="str" cm="1">
        <f t="array" ref="Z19:AG19">_xlfn.TOROW(_xlfn.UNIQUE(_xlfn._xlws.FILTER(Table1[Task],Table1[Subgroup]=Y19,"FutureTask")))</f>
        <v>Prepare vegetables to be used or eaten later</v>
      </c>
      <c r="AA19" t="str">
        <v>Prepare tomato sauce for pasta</v>
      </c>
      <c r="AB19" t="str">
        <v>Pack a lunch</v>
      </c>
      <c r="AC19" t="str">
        <v>Prepare Nordic lunch plates and set the table</v>
      </c>
      <c r="AD19" t="str">
        <v>Prepare fried ripe plantains</v>
      </c>
      <c r="AE19" t="str">
        <v>Prepare fried green plantains (“tostones")</v>
      </c>
      <c r="AF19" t="str">
        <v>Bake cake, muffins, or brownies from mix</v>
      </c>
      <c r="AG19" t="str">
        <v>Prepare pizza from a dry pizza dough mix</v>
      </c>
      <c r="AH19" s="233"/>
      <c r="AI19" t="str">
        <v>Prepare stove-top espresso coffee</v>
      </c>
      <c r="AK19" s="26" t="str" cm="1">
        <f t="array" ref="AK19">_xlfn.TOROW(_xlfn.UNIQUE(_xlfn._xlws.FILTER(Table1[Motor challenge],Table1[Task]=AI19,"FutureTask")))</f>
        <v>Average</v>
      </c>
      <c r="AL19" s="26" t="str" cm="1">
        <f t="array" ref="AL19">_xlfn.TOROW(_xlfn.UNIQUE(_xlfn._xlws.FILTER(Table1[Process challenge],Table1[Task]=AI19,"FutureTask")))</f>
        <v>Average</v>
      </c>
      <c r="AM19" s="7">
        <v>0</v>
      </c>
      <c r="AN19" s="7">
        <v>0</v>
      </c>
    </row>
    <row r="20" spans="2:40" x14ac:dyDescent="0.2">
      <c r="B20" s="4" t="s">
        <v>80</v>
      </c>
      <c r="C20" s="18" t="s">
        <v>81</v>
      </c>
      <c r="D20" s="4" t="s">
        <v>273</v>
      </c>
      <c r="E20" s="4" t="s">
        <v>71</v>
      </c>
      <c r="F20" s="4" t="s">
        <v>71</v>
      </c>
      <c r="G20" s="10"/>
      <c r="I20" t="s">
        <v>214</v>
      </c>
      <c r="N20" s="10"/>
      <c r="X20" s="10"/>
      <c r="Y20" t="str">
        <v>Outdoor grilling</v>
      </c>
      <c r="Z20" t="str" cm="1">
        <f t="array" ref="Z20:AA20">_xlfn.TOROW(_xlfn.UNIQUE(_xlfn._xlws.FILTER(Table1[Task],Table1[Subgroup]=Y20,"FutureTask")))</f>
        <v>Grill meat/vegetable on outdoor gas grill</v>
      </c>
      <c r="AA20" t="str">
        <v>Grill meat/vegetable on charcoal/wood grill</v>
      </c>
      <c r="AH20" s="233"/>
      <c r="AI20" t="str">
        <v>Prepare mate</v>
      </c>
      <c r="AK20" s="26" t="str" cm="1">
        <f t="array" ref="AK20">_xlfn.TOROW(_xlfn.UNIQUE(_xlfn._xlws.FILTER(Table1[Motor challenge],Table1[Task]=AI20,"FutureTask")))</f>
        <v>Average</v>
      </c>
      <c r="AL20" s="26" t="str" cm="1">
        <f t="array" ref="AL20">_xlfn.TOROW(_xlfn.UNIQUE(_xlfn._xlws.FILTER(Table1[Process challenge],Table1[Task]=AI20,"FutureTask")))</f>
        <v>Average</v>
      </c>
      <c r="AM20" s="7">
        <v>0</v>
      </c>
      <c r="AN20" s="7">
        <v>0</v>
      </c>
    </row>
    <row r="21" spans="2:40" x14ac:dyDescent="0.2">
      <c r="B21" s="4" t="s">
        <v>80</v>
      </c>
      <c r="C21" s="4" t="s">
        <v>87</v>
      </c>
      <c r="D21" s="4" t="s">
        <v>88</v>
      </c>
      <c r="E21" s="4" t="s">
        <v>71</v>
      </c>
      <c r="F21" s="4" t="s">
        <v>68</v>
      </c>
      <c r="G21" s="10"/>
      <c r="N21" s="10"/>
      <c r="X21" s="10"/>
      <c r="Y21" t="str">
        <v>Floor cleaning</v>
      </c>
      <c r="Z21" t="str" cm="1">
        <f t="array" ref="Z21:AD21">_xlfn.TOROW(_xlfn.UNIQUE(_xlfn._xlws.FILTER(Table1[Task],Table1[Subgroup]=Y21,"FutureTask")))</f>
        <v>Sweep floor</v>
      </c>
      <c r="AA21" t="str">
        <v>Dry mop or wet spray mop floor</v>
      </c>
      <c r="AB21" t="str">
        <v>Wet mop floor</v>
      </c>
      <c r="AC21" t="str">
        <v>Vacuum floor</v>
      </c>
      <c r="AD21" t="str">
        <v>Vacuum two rooms on different levels</v>
      </c>
      <c r="AH21" s="233"/>
      <c r="AI21" t="str">
        <v>Prepare pot of brewed beverage served with snack</v>
      </c>
      <c r="AK21" s="26" t="str" cm="1">
        <f t="array" ref="AK21">_xlfn.TOROW(_xlfn.UNIQUE(_xlfn._xlws.FILTER(Table1[Motor challenge],Table1[Task]=AI21,"FutureTask")))</f>
        <v>Average</v>
      </c>
      <c r="AL21" s="26" t="str" cm="1">
        <f t="array" ref="AL21">_xlfn.TOROW(_xlfn.UNIQUE(_xlfn._xlws.FILTER(Table1[Process challenge],Table1[Task]=AI21,"FutureTask")))</f>
        <v>Average</v>
      </c>
      <c r="AM21" s="7">
        <v>0</v>
      </c>
      <c r="AN21" s="7">
        <v>0</v>
      </c>
    </row>
    <row r="22" spans="2:40" x14ac:dyDescent="0.2">
      <c r="B22" s="4" t="s">
        <v>80</v>
      </c>
      <c r="C22" s="4" t="s">
        <v>87</v>
      </c>
      <c r="D22" s="4" t="s">
        <v>277</v>
      </c>
      <c r="E22" s="4" t="s">
        <v>71</v>
      </c>
      <c r="F22" s="4" t="s">
        <v>89</v>
      </c>
      <c r="G22" s="10"/>
      <c r="N22" s="10"/>
      <c r="X22" s="10"/>
      <c r="Y22" t="str">
        <v>Bathroom cleaning</v>
      </c>
      <c r="Z22" t="str" cm="1">
        <f t="array" ref="Z22">_xlfn.TOROW(_xlfn.UNIQUE(_xlfn._xlws.FILTER(Table1[Task],Table1[Subgroup]=Y22,"FutureTask")))</f>
        <v xml:space="preserve">Clean entire bathroom </v>
      </c>
      <c r="AH22" s="233"/>
      <c r="AI22" t="str">
        <v>Prepare cold cereal with milk/yogurt and beverage</v>
      </c>
      <c r="AK22" s="26" t="str" cm="1">
        <f t="array" ref="AK22">_xlfn.TOROW(_xlfn.UNIQUE(_xlfn._xlws.FILTER(Table1[Motor challenge],Table1[Task]=AI22,"FutureTask")))</f>
        <v>Average</v>
      </c>
      <c r="AL22" s="25" t="str" cm="1">
        <f t="array" ref="AL22">_xlfn.TOROW(_xlfn.UNIQUE(_xlfn._xlws.FILTER(Table1[Process challenge],Table1[Task]=AI22,"FutureTask")))</f>
        <v>Easier than average</v>
      </c>
      <c r="AM22" s="7">
        <v>0</v>
      </c>
      <c r="AN22" s="33">
        <v>-4</v>
      </c>
    </row>
    <row r="23" spans="2:40" x14ac:dyDescent="0.2">
      <c r="B23" s="4" t="s">
        <v>80</v>
      </c>
      <c r="C23" s="4" t="s">
        <v>87</v>
      </c>
      <c r="D23" s="4" t="s">
        <v>90</v>
      </c>
      <c r="E23" s="4" t="s">
        <v>71</v>
      </c>
      <c r="F23" s="4" t="s">
        <v>89</v>
      </c>
      <c r="G23" s="10"/>
      <c r="N23" s="10"/>
      <c r="R23" t="s">
        <v>211</v>
      </c>
      <c r="X23" s="10"/>
      <c r="Y23" t="str">
        <v>Window washing</v>
      </c>
      <c r="Z23" t="str" cm="1">
        <f t="array" ref="Z23">_xlfn.TOROW(_xlfn.UNIQUE(_xlfn._xlws.FILTER(Table1[Task],Table1[Subgroup]=Y23,"FutureTask")))</f>
        <v xml:space="preserve">Wash inside of windows </v>
      </c>
      <c r="AH23" s="233"/>
      <c r="AI23" t="str">
        <v>Prepare cooked cereal and beverage</v>
      </c>
      <c r="AK23" s="26" t="str" cm="1">
        <f t="array" ref="AK23">_xlfn.TOROW(_xlfn.UNIQUE(_xlfn._xlws.FILTER(Table1[Motor challenge],Table1[Task]=AI23,"FutureTask")))</f>
        <v>Average</v>
      </c>
      <c r="AL23" s="27" t="str" cm="1">
        <f t="array" ref="AL23">_xlfn.TOROW(_xlfn.UNIQUE(_xlfn._xlws.FILTER(Table1[Process challenge],Table1[Task]=AI23,"FutureTask")))</f>
        <v>Harder than average</v>
      </c>
      <c r="AM23" s="7">
        <v>0</v>
      </c>
      <c r="AN23" s="34">
        <v>4</v>
      </c>
    </row>
    <row r="24" spans="2:40" x14ac:dyDescent="0.2">
      <c r="B24" s="4" t="s">
        <v>80</v>
      </c>
      <c r="C24" s="4" t="s">
        <v>87</v>
      </c>
      <c r="D24" s="4" t="s">
        <v>91</v>
      </c>
      <c r="E24" s="4" t="s">
        <v>71</v>
      </c>
      <c r="F24" s="4" t="s">
        <v>89</v>
      </c>
      <c r="G24" s="10"/>
      <c r="N24" s="10"/>
      <c r="O24" s="9" t="s">
        <v>204</v>
      </c>
      <c r="P24" s="9" t="s">
        <v>16</v>
      </c>
      <c r="R24" s="9" t="s">
        <v>207</v>
      </c>
      <c r="S24" s="9" t="s">
        <v>209</v>
      </c>
      <c r="X24" s="10"/>
      <c r="Y24" t="str">
        <v xml:space="preserve">Laundry </v>
      </c>
      <c r="Z24" t="str" cm="1">
        <f t="array" ref="Z24:AF24">_xlfn.TOROW(_xlfn.UNIQUE(_xlfn._xlws.FILTER(Table1[Task],Table1[Subgroup]=Y24,"FutureTask")))</f>
        <v>Fold laundry</v>
      </c>
      <c r="AA24" t="str">
        <v>Load and start washing machine</v>
      </c>
      <c r="AB24" t="str">
        <v>Hand wash laundry</v>
      </c>
      <c r="AC24" t="str">
        <v>Hang laundry to dry</v>
      </c>
      <c r="AD24" t="str">
        <v>Iron shirt or blouse – board already set up</v>
      </c>
      <c r="AE24" t="str">
        <v>Iron shirt or blouse – set up board</v>
      </c>
      <c r="AF24" t="str">
        <v>Iron and put away three garments</v>
      </c>
      <c r="AH24" s="233"/>
      <c r="AI24" t="str">
        <v>Prepare cooked cereal, cheese sandwich, and beverage</v>
      </c>
      <c r="AK24" s="26" t="str" cm="1">
        <f t="array" ref="AK24">_xlfn.TOROW(_xlfn.UNIQUE(_xlfn._xlws.FILTER(Table1[Motor challenge],Table1[Task]=AI24,"FutureTask")))</f>
        <v>Average</v>
      </c>
      <c r="AL24" s="27" t="str" cm="1">
        <f t="array" ref="AL24">_xlfn.TOROW(_xlfn.UNIQUE(_xlfn._xlws.FILTER(Table1[Process challenge],Table1[Task]=AI24,"FutureTask")))</f>
        <v>Harder than average</v>
      </c>
      <c r="AM24" s="7">
        <v>0</v>
      </c>
      <c r="AN24" s="34">
        <v>4</v>
      </c>
    </row>
    <row r="25" spans="2:40" x14ac:dyDescent="0.2">
      <c r="B25" s="4" t="s">
        <v>80</v>
      </c>
      <c r="C25" s="18" t="s">
        <v>92</v>
      </c>
      <c r="D25" s="4" t="s">
        <v>93</v>
      </c>
      <c r="E25" s="4" t="s">
        <v>71</v>
      </c>
      <c r="F25" s="4" t="s">
        <v>71</v>
      </c>
      <c r="G25" s="10"/>
      <c r="N25" s="10"/>
      <c r="O25" t="s">
        <v>21</v>
      </c>
      <c r="P25" s="5">
        <v>4</v>
      </c>
      <c r="R25" s="40">
        <v>0</v>
      </c>
      <c r="S25" t="s">
        <v>206</v>
      </c>
      <c r="X25" s="10"/>
      <c r="Y25" t="str">
        <v xml:space="preserve">Table setting </v>
      </c>
      <c r="Z25" t="str" cm="1">
        <f t="array" ref="Z25:AA25">_xlfn.TOROW(_xlfn.UNIQUE(_xlfn._xlws.FILTER(Table1[Task],Table1[Subgroup]=Y25,"FutureTask")))</f>
        <v>Set table – standard style</v>
      </c>
      <c r="AA25" t="str">
        <v>Set table – Swedish style</v>
      </c>
      <c r="AH25" s="233"/>
      <c r="AI25" t="str">
        <v>Prepare toast and hot instant or brewed beverage</v>
      </c>
      <c r="AK25" s="26" t="str" cm="1">
        <f t="array" ref="AK25">_xlfn.TOROW(_xlfn.UNIQUE(_xlfn._xlws.FILTER(Table1[Motor challenge],Table1[Task]=AI25,"FutureTask")))</f>
        <v>Average</v>
      </c>
      <c r="AL25" s="27" t="str" cm="1">
        <f t="array" ref="AL25">_xlfn.TOROW(_xlfn.UNIQUE(_xlfn._xlws.FILTER(Table1[Process challenge],Table1[Task]=AI25,"FutureTask")))</f>
        <v>Harder than average</v>
      </c>
      <c r="AM25" s="7">
        <v>0</v>
      </c>
      <c r="AN25" s="34">
        <v>4</v>
      </c>
    </row>
    <row r="26" spans="2:40" x14ac:dyDescent="0.2">
      <c r="B26" s="4" t="s">
        <v>80</v>
      </c>
      <c r="C26" s="18" t="s">
        <v>92</v>
      </c>
      <c r="D26" s="4" t="s">
        <v>94</v>
      </c>
      <c r="E26" s="4" t="s">
        <v>71</v>
      </c>
      <c r="F26" s="4" t="s">
        <v>89</v>
      </c>
      <c r="G26" s="10"/>
      <c r="N26" s="10"/>
      <c r="O26" t="s">
        <v>23</v>
      </c>
      <c r="P26" s="5">
        <v>2</v>
      </c>
      <c r="R26" s="40">
        <v>77</v>
      </c>
      <c r="S26" t="s">
        <v>261</v>
      </c>
      <c r="X26" s="10"/>
      <c r="Y26" t="str">
        <v xml:space="preserve">Wash and/or put away dishes </v>
      </c>
      <c r="Z26" t="str" cm="1">
        <f t="array" ref="Z26:AB26">_xlfn.TOROW(_xlfn.UNIQUE(_xlfn._xlws.FILTER(Table1[Task],Table1[Subgroup]=Y26,"FutureTask")))</f>
        <v>Hand wash dishes</v>
      </c>
      <c r="AA26" t="str">
        <v>Hand wash and put away dishes</v>
      </c>
      <c r="AB26" t="str">
        <v>Unload and put away dishes from dishwasher</v>
      </c>
      <c r="AH26" s="233"/>
      <c r="AI26" t="str">
        <v xml:space="preserve">Prepare boiled eggs served in egg cups </v>
      </c>
      <c r="AK26" s="26" t="str" cm="1">
        <f t="array" ref="AK26">_xlfn.TOROW(_xlfn.UNIQUE(_xlfn._xlws.FILTER(Table1[Motor challenge],Table1[Task]=AI26,"FutureTask")))</f>
        <v>Average</v>
      </c>
      <c r="AL26" s="26" t="str" cm="1">
        <f t="array" ref="AL26">_xlfn.TOROW(_xlfn.UNIQUE(_xlfn._xlws.FILTER(Table1[Process challenge],Table1[Task]=AI26,"FutureTask")))</f>
        <v>Average</v>
      </c>
      <c r="AM26" s="7">
        <v>0</v>
      </c>
      <c r="AN26" s="7">
        <v>0</v>
      </c>
    </row>
    <row r="27" spans="2:40" x14ac:dyDescent="0.2">
      <c r="B27" s="4" t="s">
        <v>80</v>
      </c>
      <c r="C27" s="18" t="s">
        <v>92</v>
      </c>
      <c r="D27" s="4" t="s">
        <v>264</v>
      </c>
      <c r="E27" s="4" t="s">
        <v>89</v>
      </c>
      <c r="F27" s="4" t="s">
        <v>40</v>
      </c>
      <c r="G27" s="10"/>
      <c r="N27" s="10"/>
      <c r="O27" t="s">
        <v>27</v>
      </c>
      <c r="P27" s="5">
        <v>2</v>
      </c>
      <c r="R27" s="40">
        <v>84</v>
      </c>
      <c r="S27" t="s">
        <v>262</v>
      </c>
      <c r="X27" s="10"/>
      <c r="Y27" t="str">
        <v xml:space="preserve">Feed pets and change water </v>
      </c>
      <c r="Z27" t="str" cm="1">
        <f t="array" ref="Z27:AA27">_xlfn.TOROW(_xlfn.UNIQUE(_xlfn._xlws.FILTER(Table1[Task],Table1[Subgroup]=Y27,"FutureTask")))</f>
        <v>Feed dog or cat dry food and change water</v>
      </c>
      <c r="AA27" t="str">
        <v>Feed dog or cat moist food and change water</v>
      </c>
      <c r="AH27" s="233"/>
      <c r="AI27" t="str">
        <v>Prepare eggs, meat/toast, and coffee or other beverage</v>
      </c>
      <c r="AK27" s="26" t="str" cm="1">
        <f t="array" ref="AK27">_xlfn.TOROW(_xlfn.UNIQUE(_xlfn._xlws.FILTER(Table1[Motor challenge],Table1[Task]=AI27,"FutureTask")))</f>
        <v>Average</v>
      </c>
      <c r="AL27" s="27" t="str" cm="1">
        <f t="array" ref="AL27">_xlfn.TOROW(_xlfn.UNIQUE(_xlfn._xlws.FILTER(Table1[Process challenge],Table1[Task]=AI27,"FutureTask")))</f>
        <v>Harder than average</v>
      </c>
      <c r="AM27" s="7">
        <v>0</v>
      </c>
      <c r="AN27" s="34">
        <v>4</v>
      </c>
    </row>
    <row r="28" spans="2:40" x14ac:dyDescent="0.2">
      <c r="B28" s="4" t="s">
        <v>80</v>
      </c>
      <c r="C28" s="4" t="s">
        <v>95</v>
      </c>
      <c r="D28" s="4" t="s">
        <v>96</v>
      </c>
      <c r="E28" s="4" t="s">
        <v>71</v>
      </c>
      <c r="F28" s="4" t="s">
        <v>89</v>
      </c>
      <c r="G28" s="10"/>
      <c r="N28" s="10"/>
      <c r="O28" t="s">
        <v>25</v>
      </c>
      <c r="P28" s="5">
        <v>1</v>
      </c>
      <c r="R28" s="40"/>
      <c r="X28" s="10"/>
      <c r="Y28" t="str">
        <v xml:space="preserve">Bed tasks </v>
      </c>
      <c r="Z28" t="str" cm="1">
        <f t="array" ref="Z28:AB28">_xlfn.TOROW(_xlfn.UNIQUE(_xlfn._xlws.FILTER(Table1[Task],Table1[Subgroup]=Y28,"FutureTask")))</f>
        <v>Lay out bedding on floor – Japanese style</v>
      </c>
      <c r="AA28" t="str">
        <v>Make bed</v>
      </c>
      <c r="AB28" t="str">
        <v>Change sheets on bed</v>
      </c>
      <c r="AH28" s="233"/>
      <c r="AI28" t="str">
        <v xml:space="preserve">Prepare Spanish omelet </v>
      </c>
      <c r="AK28" s="27" t="str" cm="1">
        <f t="array" ref="AK28">_xlfn.TOROW(_xlfn.UNIQUE(_xlfn._xlws.FILTER(Table1[Motor challenge],Table1[Task]=AI28,"FutureTask")))</f>
        <v>Harder than average</v>
      </c>
      <c r="AL28" s="28" t="str" cm="1">
        <f t="array" ref="AL28">_xlfn.TOROW(_xlfn.UNIQUE(_xlfn._xlws.FILTER(Table1[Process challenge],Table1[Task]=AI28,"FutureTask")))</f>
        <v>Much harder than average</v>
      </c>
      <c r="AM28" s="34">
        <v>2</v>
      </c>
      <c r="AN28" s="35">
        <v>8</v>
      </c>
    </row>
    <row r="29" spans="2:40" x14ac:dyDescent="0.2">
      <c r="B29" s="4" t="s">
        <v>80</v>
      </c>
      <c r="C29" s="4" t="s">
        <v>95</v>
      </c>
      <c r="D29" s="4" t="s">
        <v>265</v>
      </c>
      <c r="E29" s="4" t="s">
        <v>71</v>
      </c>
      <c r="F29" s="4" t="s">
        <v>40</v>
      </c>
      <c r="G29" s="10"/>
      <c r="N29" s="10"/>
      <c r="R29" s="40"/>
      <c r="X29" s="10"/>
      <c r="Y29" t="str">
        <v xml:space="preserve">Plant care </v>
      </c>
      <c r="Z29" t="str" cm="1">
        <f t="array" ref="Z29:AA29">_xlfn.TOROW(_xlfn.UNIQUE(_xlfn._xlws.FILTER(Table1[Task],Table1[Subgroup]=Y29,"FutureTask")))</f>
        <v>Water houseplants and remove dry leaves</v>
      </c>
      <c r="AA29" t="str">
        <v>Repot small houseplant</v>
      </c>
      <c r="AH29" s="233"/>
      <c r="AI29" t="str">
        <v>Prepare French toast and beverage</v>
      </c>
      <c r="AK29" s="26" t="str" cm="1">
        <f t="array" ref="AK29">_xlfn.TOROW(_xlfn.UNIQUE(_xlfn._xlws.FILTER(Table1[Motor challenge],Table1[Task]=AI29,"FutureTask")))</f>
        <v>Average</v>
      </c>
      <c r="AL29" s="27" t="str" cm="1">
        <f t="array" ref="AL29">_xlfn.TOROW(_xlfn.UNIQUE(_xlfn._xlws.FILTER(Table1[Process challenge],Table1[Task]=AI29,"FutureTask")))</f>
        <v>Harder than average</v>
      </c>
      <c r="AM29" s="7">
        <v>0</v>
      </c>
      <c r="AN29" s="34">
        <v>4</v>
      </c>
    </row>
    <row r="30" spans="2:40" x14ac:dyDescent="0.2">
      <c r="B30" s="4" t="s">
        <v>80</v>
      </c>
      <c r="C30" s="4" t="s">
        <v>95</v>
      </c>
      <c r="D30" s="4" t="s">
        <v>266</v>
      </c>
      <c r="E30" s="4" t="s">
        <v>89</v>
      </c>
      <c r="F30" s="4" t="s">
        <v>40</v>
      </c>
      <c r="G30" s="10"/>
      <c r="N30" s="10"/>
      <c r="R30" s="40" t="s">
        <v>212</v>
      </c>
      <c r="X30" s="10"/>
      <c r="Y30" t="str">
        <v xml:space="preserve">Outdoor maintenance </v>
      </c>
      <c r="Z30" t="str" cm="1">
        <f t="array" ref="Z30:AD30">_xlfn.TOROW(_xlfn.UNIQUE(_xlfn._xlws.FILTER(Table1[Task],Table1[Subgroup]=Y30,"FutureTask")))</f>
        <v>Sweep outdoors – debris or snow</v>
      </c>
      <c r="AA30" t="str">
        <v>Rake or weed outdoors</v>
      </c>
      <c r="AB30" t="str">
        <v>Repair bicycle tube puncture</v>
      </c>
      <c r="AC30" t="str">
        <v>Clean inside of car</v>
      </c>
      <c r="AD30" t="str">
        <v>Wash car</v>
      </c>
      <c r="AH30" s="233"/>
      <c r="AI30" t="str">
        <v>Prepare American-style pancakes and beverage</v>
      </c>
      <c r="AK30" s="26" t="str" cm="1">
        <f t="array" ref="AK30">_xlfn.TOROW(_xlfn.UNIQUE(_xlfn._xlws.FILTER(Table1[Motor challenge],Table1[Task]=AI30,"FutureTask")))</f>
        <v>Average</v>
      </c>
      <c r="AL30" s="28" t="str" cm="1">
        <f t="array" ref="AL30">_xlfn.TOROW(_xlfn.UNIQUE(_xlfn._xlws.FILTER(Table1[Process challenge],Table1[Task]=AI30,"FutureTask")))</f>
        <v>Much harder than average</v>
      </c>
      <c r="AM30" s="7">
        <v>0</v>
      </c>
      <c r="AN30" s="35">
        <v>8</v>
      </c>
    </row>
    <row r="31" spans="2:40" x14ac:dyDescent="0.2">
      <c r="B31" s="14" t="s">
        <v>97</v>
      </c>
      <c r="C31" s="19" t="s">
        <v>98</v>
      </c>
      <c r="D31" s="14" t="s">
        <v>99</v>
      </c>
      <c r="E31" s="14" t="s">
        <v>71</v>
      </c>
      <c r="F31" s="14" t="s">
        <v>71</v>
      </c>
      <c r="G31" s="10"/>
      <c r="N31" s="10"/>
      <c r="R31" s="9" t="s">
        <v>208</v>
      </c>
      <c r="S31" s="9" t="s">
        <v>210</v>
      </c>
      <c r="T31" s="9"/>
      <c r="X31" s="10"/>
      <c r="Y31" t="str">
        <v>Shopping</v>
      </c>
      <c r="Z31" t="str" cm="1">
        <f t="array" ref="Z31">_xlfn.TOROW(_xlfn.UNIQUE(_xlfn._xlws.FILTER(Table1[Task],Table1[Subgroup]=Y31,"FutureTask")))</f>
        <v>Shopping – four to six items</v>
      </c>
      <c r="AH31" s="233"/>
      <c r="AI31" t="str">
        <v>Prepare European-style pancakes and beverage</v>
      </c>
      <c r="AK31" s="27" t="str" cm="1">
        <f t="array" ref="AK31">_xlfn.TOROW(_xlfn.UNIQUE(_xlfn._xlws.FILTER(Table1[Motor challenge],Table1[Task]=AI31,"FutureTask")))</f>
        <v>Harder than average</v>
      </c>
      <c r="AL31" s="28" t="str" cm="1">
        <f t="array" ref="AL31">_xlfn.TOROW(_xlfn.UNIQUE(_xlfn._xlws.FILTER(Table1[Process challenge],Table1[Task]=AI31,"FutureTask")))</f>
        <v>Much harder than average</v>
      </c>
      <c r="AM31" s="34">
        <v>2</v>
      </c>
      <c r="AN31" s="35">
        <v>8</v>
      </c>
    </row>
    <row r="32" spans="2:40" x14ac:dyDescent="0.2">
      <c r="B32" s="12" t="s">
        <v>97</v>
      </c>
      <c r="C32" s="16" t="s">
        <v>98</v>
      </c>
      <c r="D32" s="12" t="s">
        <v>100</v>
      </c>
      <c r="E32" s="12" t="s">
        <v>71</v>
      </c>
      <c r="F32" s="12" t="s">
        <v>89</v>
      </c>
      <c r="G32" s="10"/>
      <c r="N32" s="10"/>
      <c r="R32">
        <v>0</v>
      </c>
      <c r="S32" t="s">
        <v>245</v>
      </c>
      <c r="X32" s="10"/>
      <c r="AH32" s="233"/>
      <c r="AI32" t="str">
        <v>Prepare cottage cheese and canned fruit salad</v>
      </c>
      <c r="AK32" s="26" t="str" cm="1">
        <f t="array" ref="AK32">_xlfn.TOROW(_xlfn.UNIQUE(_xlfn._xlws.FILTER(Table1[Motor challenge],Table1[Task]=AI32,"FutureTask")))</f>
        <v>Average</v>
      </c>
      <c r="AL32" s="26" t="str" cm="1">
        <f t="array" ref="AL32">_xlfn.TOROW(_xlfn.UNIQUE(_xlfn._xlws.FILTER(Table1[Process challenge],Table1[Task]=AI32,"FutureTask")))</f>
        <v>Average</v>
      </c>
      <c r="AM32" s="7">
        <v>0</v>
      </c>
      <c r="AN32" s="7">
        <v>0</v>
      </c>
    </row>
    <row r="33" spans="2:40" x14ac:dyDescent="0.2">
      <c r="B33" s="14" t="s">
        <v>97</v>
      </c>
      <c r="C33" s="19" t="s">
        <v>98</v>
      </c>
      <c r="D33" s="14" t="s">
        <v>101</v>
      </c>
      <c r="E33" s="14" t="s">
        <v>71</v>
      </c>
      <c r="F33" s="14" t="s">
        <v>89</v>
      </c>
      <c r="G33" s="10"/>
      <c r="N33" s="10"/>
      <c r="R33">
        <v>58</v>
      </c>
      <c r="S33" t="s">
        <v>244</v>
      </c>
      <c r="X33" s="10"/>
      <c r="AH33" s="233"/>
      <c r="AI33" t="str">
        <v>Prepare fresh fruit salad</v>
      </c>
      <c r="AK33" s="26" t="str" cm="1">
        <f t="array" ref="AK33">_xlfn.TOROW(_xlfn.UNIQUE(_xlfn._xlws.FILTER(Table1[Motor challenge],Table1[Task]=AI33,"FutureTask")))</f>
        <v>Average</v>
      </c>
      <c r="AL33" s="27" t="str" cm="1">
        <f t="array" ref="AL33">_xlfn.TOROW(_xlfn.UNIQUE(_xlfn._xlws.FILTER(Table1[Process challenge],Table1[Task]=AI33,"FutureTask")))</f>
        <v>Harder than average</v>
      </c>
      <c r="AM33" s="7">
        <v>0</v>
      </c>
      <c r="AN33" s="34">
        <v>4</v>
      </c>
    </row>
    <row r="34" spans="2:40" x14ac:dyDescent="0.2">
      <c r="B34" s="12" t="s">
        <v>97</v>
      </c>
      <c r="C34" s="12" t="s">
        <v>102</v>
      </c>
      <c r="D34" s="12" t="s">
        <v>103</v>
      </c>
      <c r="E34" s="12" t="s">
        <v>89</v>
      </c>
      <c r="F34" s="12" t="s">
        <v>89</v>
      </c>
      <c r="G34" s="10"/>
      <c r="N34" s="10"/>
      <c r="R34">
        <v>71</v>
      </c>
      <c r="S34" t="s">
        <v>247</v>
      </c>
      <c r="X34" s="10"/>
      <c r="AH34" s="233"/>
      <c r="AI34" t="str">
        <v>Prepare green salad</v>
      </c>
      <c r="AK34" s="26" t="str" cm="1">
        <f t="array" ref="AK34">_xlfn.TOROW(_xlfn.UNIQUE(_xlfn._xlws.FILTER(Table1[Motor challenge],Table1[Task]=AI34,"FutureTask")))</f>
        <v>Average</v>
      </c>
      <c r="AL34" s="27" t="str" cm="1">
        <f t="array" ref="AL34">_xlfn.TOROW(_xlfn.UNIQUE(_xlfn._xlws.FILTER(Table1[Process challenge],Table1[Task]=AI34,"FutureTask")))</f>
        <v>Harder than average</v>
      </c>
      <c r="AM34" s="7">
        <v>0</v>
      </c>
      <c r="AN34" s="34">
        <v>4</v>
      </c>
    </row>
    <row r="35" spans="2:40" x14ac:dyDescent="0.2">
      <c r="B35" s="12" t="s">
        <v>97</v>
      </c>
      <c r="C35" s="12" t="s">
        <v>102</v>
      </c>
      <c r="D35" s="12" t="s">
        <v>104</v>
      </c>
      <c r="E35" s="12" t="s">
        <v>89</v>
      </c>
      <c r="F35" s="12" t="s">
        <v>89</v>
      </c>
      <c r="G35" s="10"/>
      <c r="N35" s="10"/>
      <c r="X35" s="10"/>
      <c r="AH35" s="233"/>
      <c r="AI35" t="str">
        <v>Prepare miso soup</v>
      </c>
      <c r="AK35" s="27" t="str" cm="1">
        <f t="array" ref="AK35">_xlfn.TOROW(_xlfn.UNIQUE(_xlfn._xlws.FILTER(Table1[Motor challenge],Table1[Task]=AI35,"FutureTask")))</f>
        <v>Harder than average</v>
      </c>
      <c r="AL35" s="27" t="str" cm="1">
        <f t="array" ref="AL35">_xlfn.TOROW(_xlfn.UNIQUE(_xlfn._xlws.FILTER(Table1[Process challenge],Table1[Task]=AI35,"FutureTask")))</f>
        <v>Harder than average</v>
      </c>
      <c r="AM35" s="34">
        <v>2</v>
      </c>
      <c r="AN35" s="34">
        <v>4</v>
      </c>
    </row>
    <row r="36" spans="2:40" x14ac:dyDescent="0.2">
      <c r="B36" s="12" t="s">
        <v>97</v>
      </c>
      <c r="C36" s="12" t="s">
        <v>102</v>
      </c>
      <c r="D36" s="12" t="s">
        <v>105</v>
      </c>
      <c r="E36" s="12" t="s">
        <v>89</v>
      </c>
      <c r="F36" s="12" t="s">
        <v>40</v>
      </c>
      <c r="G36" s="10"/>
      <c r="N36" s="10"/>
      <c r="X36" s="10"/>
      <c r="AH36" s="233"/>
      <c r="AI36" t="str">
        <v>Prepare gazpacho</v>
      </c>
      <c r="AK36" s="27" t="str" cm="1">
        <f t="array" ref="AK36">_xlfn.TOROW(_xlfn.UNIQUE(_xlfn._xlws.FILTER(Table1[Motor challenge],Table1[Task]=AI36,"FutureTask")))</f>
        <v>Harder than average</v>
      </c>
      <c r="AL36" s="27" t="str" cm="1">
        <f t="array" ref="AL36">_xlfn.TOROW(_xlfn.UNIQUE(_xlfn._xlws.FILTER(Table1[Process challenge],Table1[Task]=AI36,"FutureTask")))</f>
        <v>Harder than average</v>
      </c>
      <c r="AM36" s="34">
        <v>2</v>
      </c>
      <c r="AN36" s="34">
        <v>4</v>
      </c>
    </row>
    <row r="37" spans="2:40" x14ac:dyDescent="0.2">
      <c r="B37" s="14" t="s">
        <v>97</v>
      </c>
      <c r="C37" s="19" t="s">
        <v>106</v>
      </c>
      <c r="D37" s="14" t="s">
        <v>107</v>
      </c>
      <c r="E37" s="14" t="s">
        <v>71</v>
      </c>
      <c r="F37" s="14" t="s">
        <v>71</v>
      </c>
      <c r="N37" s="10"/>
      <c r="P37" t="s">
        <v>230</v>
      </c>
      <c r="X37" s="10"/>
      <c r="AH37" s="233"/>
      <c r="AI37" t="str">
        <v xml:space="preserve">Prepare vegetable soup </v>
      </c>
      <c r="AK37" s="27" t="str" cm="1">
        <f t="array" ref="AK37">_xlfn.TOROW(_xlfn.UNIQUE(_xlfn._xlws.FILTER(Table1[Motor challenge],Table1[Task]=AI37,"FutureTask")))</f>
        <v>Harder than average</v>
      </c>
      <c r="AL37" s="28" t="str" cm="1">
        <f t="array" ref="AL37">_xlfn.TOROW(_xlfn.UNIQUE(_xlfn._xlws.FILTER(Table1[Process challenge],Table1[Task]=AI37,"FutureTask")))</f>
        <v>Much harder than average</v>
      </c>
      <c r="AM37" s="34">
        <v>2</v>
      </c>
      <c r="AN37" s="35">
        <v>8</v>
      </c>
    </row>
    <row r="38" spans="2:40" x14ac:dyDescent="0.2">
      <c r="B38" s="12" t="s">
        <v>97</v>
      </c>
      <c r="C38" s="16" t="s">
        <v>106</v>
      </c>
      <c r="D38" s="12" t="s">
        <v>108</v>
      </c>
      <c r="E38" s="12" t="s">
        <v>71</v>
      </c>
      <c r="F38" s="12" t="s">
        <v>71</v>
      </c>
      <c r="P38" s="147" t="s">
        <v>224</v>
      </c>
      <c r="Q38" s="147" t="s">
        <v>225</v>
      </c>
      <c r="R38" s="148" t="s">
        <v>226</v>
      </c>
      <c r="S38" s="148" t="s">
        <v>227</v>
      </c>
      <c r="T38" s="148" t="s">
        <v>228</v>
      </c>
      <c r="U38" s="148" t="s">
        <v>229</v>
      </c>
      <c r="AH38" s="233"/>
      <c r="AI38" t="str">
        <v>Prepare sandwich with one or two spreads</v>
      </c>
      <c r="AK38" s="26" t="str" cm="1">
        <f t="array" ref="AK38">_xlfn.TOROW(_xlfn.UNIQUE(_xlfn._xlws.FILTER(Table1[Motor challenge],Table1[Task]=AI38,"FutureTask")))</f>
        <v>Average</v>
      </c>
      <c r="AL38" s="26" t="str" cm="1">
        <f t="array" ref="AL38">_xlfn.TOROW(_xlfn.UNIQUE(_xlfn._xlws.FILTER(Table1[Process challenge],Table1[Task]=AI38,"FutureTask")))</f>
        <v>Average</v>
      </c>
      <c r="AM38" s="7">
        <v>0</v>
      </c>
      <c r="AN38" s="7">
        <v>0</v>
      </c>
    </row>
    <row r="39" spans="2:40" x14ac:dyDescent="0.2">
      <c r="B39" s="14" t="s">
        <v>97</v>
      </c>
      <c r="C39" s="19" t="s">
        <v>106</v>
      </c>
      <c r="D39" s="14" t="s">
        <v>278</v>
      </c>
      <c r="E39" s="14" t="s">
        <v>71</v>
      </c>
      <c r="F39" s="14" t="s">
        <v>89</v>
      </c>
      <c r="P39" s="29">
        <v>2</v>
      </c>
      <c r="Q39" s="29">
        <v>2</v>
      </c>
      <c r="R39" s="5">
        <v>49</v>
      </c>
      <c r="S39" s="5">
        <v>11</v>
      </c>
      <c r="T39" s="5">
        <v>33</v>
      </c>
      <c r="U39" s="5">
        <v>11</v>
      </c>
      <c r="AH39" s="233"/>
      <c r="AI39" t="str">
        <v>Prepare sandwich with meat/cheese</v>
      </c>
      <c r="AK39" s="26" t="str" cm="1">
        <f t="array" ref="AK39">_xlfn.TOROW(_xlfn.UNIQUE(_xlfn._xlws.FILTER(Table1[Motor challenge],Table1[Task]=AI39,"FutureTask")))</f>
        <v>Average</v>
      </c>
      <c r="AL39" s="26" t="str" cm="1">
        <f t="array" ref="AL39">_xlfn.TOROW(_xlfn.UNIQUE(_xlfn._xlws.FILTER(Table1[Process challenge],Table1[Task]=AI39,"FutureTask")))</f>
        <v>Average</v>
      </c>
      <c r="AM39" s="7">
        <v>0</v>
      </c>
      <c r="AN39" s="7">
        <v>0</v>
      </c>
    </row>
    <row r="40" spans="2:40" x14ac:dyDescent="0.2">
      <c r="B40" s="12" t="s">
        <v>97</v>
      </c>
      <c r="C40" s="16" t="s">
        <v>106</v>
      </c>
      <c r="D40" s="12" t="s">
        <v>109</v>
      </c>
      <c r="E40" s="12" t="s">
        <v>71</v>
      </c>
      <c r="F40" s="12" t="s">
        <v>89</v>
      </c>
      <c r="P40" s="29">
        <v>3</v>
      </c>
      <c r="Q40" s="29">
        <v>3</v>
      </c>
      <c r="R40" s="5">
        <v>58</v>
      </c>
      <c r="S40" s="5">
        <v>11</v>
      </c>
      <c r="T40" s="5">
        <v>42</v>
      </c>
      <c r="U40" s="5">
        <v>9</v>
      </c>
      <c r="AH40" s="233"/>
      <c r="AI40" t="str">
        <v>Prepare salad sandwich – tuna, chicken, crab</v>
      </c>
      <c r="AK40" s="26" t="str" cm="1">
        <f t="array" ref="AK40">_xlfn.TOROW(_xlfn.UNIQUE(_xlfn._xlws.FILTER(Table1[Motor challenge],Table1[Task]=AI40,"FutureTask")))</f>
        <v>Average</v>
      </c>
      <c r="AL40" s="27" t="str" cm="1">
        <f t="array" ref="AL40">_xlfn.TOROW(_xlfn.UNIQUE(_xlfn._xlws.FILTER(Table1[Process challenge],Table1[Task]=AI40,"FutureTask")))</f>
        <v>Harder than average</v>
      </c>
      <c r="AM40" s="7">
        <v>0</v>
      </c>
      <c r="AN40" s="34">
        <v>4</v>
      </c>
    </row>
    <row r="41" spans="2:40" x14ac:dyDescent="0.2">
      <c r="B41" s="14" t="s">
        <v>97</v>
      </c>
      <c r="C41" s="19" t="s">
        <v>106</v>
      </c>
      <c r="D41" s="14" t="s">
        <v>110</v>
      </c>
      <c r="E41" s="14" t="s">
        <v>71</v>
      </c>
      <c r="F41" s="14" t="s">
        <v>89</v>
      </c>
      <c r="P41" s="29">
        <v>4</v>
      </c>
      <c r="Q41" s="29">
        <v>4</v>
      </c>
      <c r="R41" s="5">
        <v>63</v>
      </c>
      <c r="S41" s="5">
        <v>9</v>
      </c>
      <c r="T41" s="5">
        <v>49</v>
      </c>
      <c r="U41" s="5">
        <v>9</v>
      </c>
      <c r="AH41" s="233"/>
      <c r="AI41" t="str">
        <v>Prepare grilled cheese sandwich and beverage</v>
      </c>
      <c r="AK41" s="26" t="str" cm="1">
        <f t="array" ref="AK41">_xlfn.TOROW(_xlfn.UNIQUE(_xlfn._xlws.FILTER(Table1[Motor challenge],Table1[Task]=AI41,"FutureTask")))</f>
        <v>Average</v>
      </c>
      <c r="AL41" s="27" t="str" cm="1">
        <f t="array" ref="AL41">_xlfn.TOROW(_xlfn.UNIQUE(_xlfn._xlws.FILTER(Table1[Process challenge],Table1[Task]=AI41,"FutureTask")))</f>
        <v>Harder than average</v>
      </c>
      <c r="AM41" s="7">
        <v>0</v>
      </c>
      <c r="AN41" s="34">
        <v>4</v>
      </c>
    </row>
    <row r="42" spans="2:40" x14ac:dyDescent="0.2">
      <c r="B42" s="4" t="s">
        <v>111</v>
      </c>
      <c r="C42" s="18" t="s">
        <v>112</v>
      </c>
      <c r="D42" s="4" t="s">
        <v>113</v>
      </c>
      <c r="E42" s="4" t="s">
        <v>71</v>
      </c>
      <c r="F42" s="4" t="s">
        <v>71</v>
      </c>
      <c r="P42" s="29">
        <v>5</v>
      </c>
      <c r="Q42" s="29">
        <v>5</v>
      </c>
      <c r="R42" s="5">
        <v>65</v>
      </c>
      <c r="S42" s="5">
        <v>9</v>
      </c>
      <c r="T42" s="5">
        <v>51</v>
      </c>
      <c r="U42" s="5">
        <v>9</v>
      </c>
      <c r="AH42" s="233"/>
      <c r="AI42" t="str">
        <v>Prepare open-faced sandwich and brewed beverage</v>
      </c>
      <c r="AK42" s="26" t="str" cm="1">
        <f t="array" ref="AK42">_xlfn.TOROW(_xlfn.UNIQUE(_xlfn._xlws.FILTER(Table1[Motor challenge],Table1[Task]=AI42,"FutureTask")))</f>
        <v>Average</v>
      </c>
      <c r="AL42" s="27" t="str" cm="1">
        <f t="array" ref="AL42">_xlfn.TOROW(_xlfn.UNIQUE(_xlfn._xlws.FILTER(Table1[Process challenge],Table1[Task]=AI42,"FutureTask")))</f>
        <v>Harder than average</v>
      </c>
      <c r="AM42" s="7">
        <v>0</v>
      </c>
      <c r="AN42" s="34">
        <v>4</v>
      </c>
    </row>
    <row r="43" spans="2:40" x14ac:dyDescent="0.2">
      <c r="B43" s="4" t="s">
        <v>111</v>
      </c>
      <c r="C43" s="18" t="s">
        <v>112</v>
      </c>
      <c r="D43" s="4" t="s">
        <v>114</v>
      </c>
      <c r="E43" s="4" t="s">
        <v>71</v>
      </c>
      <c r="F43" s="4" t="s">
        <v>71</v>
      </c>
      <c r="P43" s="29">
        <v>6</v>
      </c>
      <c r="Q43" s="29">
        <v>6</v>
      </c>
      <c r="R43" s="5">
        <v>70</v>
      </c>
      <c r="S43" s="5">
        <v>9</v>
      </c>
      <c r="T43" s="5">
        <v>54</v>
      </c>
      <c r="U43" s="5">
        <v>9</v>
      </c>
      <c r="AH43" s="233"/>
      <c r="AI43" t="str">
        <v>Prepare instant meal from a package</v>
      </c>
      <c r="AK43" s="26" t="str" cm="1">
        <f t="array" ref="AK43">_xlfn.TOROW(_xlfn.UNIQUE(_xlfn._xlws.FILTER(Table1[Motor challenge],Table1[Task]=AI43,"FutureTask")))</f>
        <v>Average</v>
      </c>
      <c r="AL43" s="26" t="str" cm="1">
        <f t="array" ref="AL43">_xlfn.TOROW(_xlfn.UNIQUE(_xlfn._xlws.FILTER(Table1[Process challenge],Table1[Task]=AI43,"FutureTask")))</f>
        <v>Average</v>
      </c>
      <c r="AM43" s="7">
        <v>0</v>
      </c>
      <c r="AN43" s="7">
        <v>0</v>
      </c>
    </row>
    <row r="44" spans="2:40" x14ac:dyDescent="0.2">
      <c r="B44" s="4" t="s">
        <v>111</v>
      </c>
      <c r="C44" s="18" t="s">
        <v>112</v>
      </c>
      <c r="D44" s="4" t="s">
        <v>286</v>
      </c>
      <c r="E44" s="4" t="s">
        <v>71</v>
      </c>
      <c r="F44" s="4" t="s">
        <v>89</v>
      </c>
      <c r="P44" s="29">
        <v>7</v>
      </c>
      <c r="Q44" s="29">
        <v>7</v>
      </c>
      <c r="R44" s="5">
        <v>72</v>
      </c>
      <c r="S44" s="5">
        <v>9</v>
      </c>
      <c r="T44" s="5">
        <v>58</v>
      </c>
      <c r="U44" s="5">
        <v>9</v>
      </c>
      <c r="AH44" s="233"/>
      <c r="AI44" t="str">
        <v>Heat frozen or precooked food in microwave</v>
      </c>
      <c r="AK44" s="26" t="str" cm="1">
        <f t="array" ref="AK44">_xlfn.TOROW(_xlfn.UNIQUE(_xlfn._xlws.FILTER(Table1[Motor challenge],Table1[Task]=AI44,"FutureTask")))</f>
        <v>Average</v>
      </c>
      <c r="AL44" s="26" t="str" cm="1">
        <f t="array" ref="AL44">_xlfn.TOROW(_xlfn.UNIQUE(_xlfn._xlws.FILTER(Table1[Process challenge],Table1[Task]=AI44,"FutureTask")))</f>
        <v>Average</v>
      </c>
      <c r="AM44" s="7">
        <v>0</v>
      </c>
      <c r="AN44" s="7">
        <v>0</v>
      </c>
    </row>
    <row r="45" spans="2:40" x14ac:dyDescent="0.2">
      <c r="B45" s="13" t="s">
        <v>111</v>
      </c>
      <c r="C45" s="13" t="s">
        <v>280</v>
      </c>
      <c r="D45" s="13" t="s">
        <v>115</v>
      </c>
      <c r="E45" s="13" t="s">
        <v>71</v>
      </c>
      <c r="F45" s="13" t="s">
        <v>89</v>
      </c>
      <c r="P45" s="29">
        <v>8</v>
      </c>
      <c r="Q45" s="29">
        <v>8</v>
      </c>
      <c r="R45" s="5">
        <v>72</v>
      </c>
      <c r="S45" s="5">
        <v>9</v>
      </c>
      <c r="T45" s="5">
        <v>61</v>
      </c>
      <c r="U45" s="5">
        <v>9</v>
      </c>
      <c r="AH45" s="233"/>
      <c r="AI45" t="str">
        <v>Prepare canned heat-and-serve dish with toast or crackers</v>
      </c>
      <c r="AK45" s="26" t="str" cm="1">
        <f t="array" ref="AK45">_xlfn.TOROW(_xlfn.UNIQUE(_xlfn._xlws.FILTER(Table1[Motor challenge],Table1[Task]=AI45,"FutureTask")))</f>
        <v>Average</v>
      </c>
      <c r="AL45" s="27" t="str" cm="1">
        <f t="array" ref="AL45">_xlfn.TOROW(_xlfn.UNIQUE(_xlfn._xlws.FILTER(Table1[Process challenge],Table1[Task]=AI45,"FutureTask")))</f>
        <v>Harder than average</v>
      </c>
      <c r="AM45" s="7">
        <v>0</v>
      </c>
      <c r="AN45" s="34">
        <v>4</v>
      </c>
    </row>
    <row r="46" spans="2:40" x14ac:dyDescent="0.2">
      <c r="B46" s="4" t="s">
        <v>111</v>
      </c>
      <c r="C46" s="13" t="s">
        <v>280</v>
      </c>
      <c r="D46" s="4" t="s">
        <v>281</v>
      </c>
      <c r="E46" s="4" t="s">
        <v>89</v>
      </c>
      <c r="F46" s="4" t="s">
        <v>40</v>
      </c>
      <c r="P46" s="29">
        <v>9</v>
      </c>
      <c r="Q46" s="29">
        <v>9</v>
      </c>
      <c r="R46" s="5">
        <v>77</v>
      </c>
      <c r="S46" s="5">
        <v>9</v>
      </c>
      <c r="T46" s="5">
        <v>63</v>
      </c>
      <c r="U46" s="5">
        <v>9</v>
      </c>
      <c r="AH46" s="233"/>
      <c r="AI46" t="str">
        <v>Prepare pasta – "pre-made" sauce and beverage</v>
      </c>
      <c r="AK46" s="26" t="str" cm="1">
        <f t="array" ref="AK46">_xlfn.TOROW(_xlfn.UNIQUE(_xlfn._xlws.FILTER(Table1[Motor challenge],Table1[Task]=AI46,"FutureTask")))</f>
        <v>Average</v>
      </c>
      <c r="AL46" s="27" t="str" cm="1">
        <f t="array" ref="AL46">_xlfn.TOROW(_xlfn.UNIQUE(_xlfn._xlws.FILTER(Table1[Process challenge],Table1[Task]=AI46,"FutureTask")))</f>
        <v>Harder than average</v>
      </c>
      <c r="AM46" s="7">
        <v>0</v>
      </c>
      <c r="AN46" s="34">
        <v>4</v>
      </c>
    </row>
    <row r="47" spans="2:40" x14ac:dyDescent="0.2">
      <c r="B47" s="13" t="s">
        <v>111</v>
      </c>
      <c r="C47" s="13" t="s">
        <v>280</v>
      </c>
      <c r="D47" s="13" t="s">
        <v>116</v>
      </c>
      <c r="E47" s="13" t="s">
        <v>89</v>
      </c>
      <c r="F47" s="13" t="s">
        <v>89</v>
      </c>
      <c r="P47" s="29">
        <v>10</v>
      </c>
      <c r="Q47" s="29">
        <v>10</v>
      </c>
      <c r="R47" s="5">
        <v>77</v>
      </c>
      <c r="S47" s="5">
        <v>9</v>
      </c>
      <c r="T47" s="5">
        <v>63</v>
      </c>
      <c r="U47" s="5">
        <v>9</v>
      </c>
      <c r="AH47" s="233"/>
      <c r="AI47" t="str">
        <v>Prepare pasta – meat sauce/salad and beverage</v>
      </c>
      <c r="AK47" s="27" t="str" cm="1">
        <f t="array" ref="AK47">_xlfn.TOROW(_xlfn.UNIQUE(_xlfn._xlws.FILTER(Table1[Motor challenge],Table1[Task]=AI47,"FutureTask")))</f>
        <v>Harder than average</v>
      </c>
      <c r="AL47" s="28" t="str" cm="1">
        <f t="array" ref="AL47">_xlfn.TOROW(_xlfn.UNIQUE(_xlfn._xlws.FILTER(Table1[Process challenge],Table1[Task]=AI47,"FutureTask")))</f>
        <v>Much harder than average</v>
      </c>
      <c r="AM47" s="34">
        <v>2</v>
      </c>
      <c r="AN47" s="35">
        <v>8</v>
      </c>
    </row>
    <row r="48" spans="2:40" x14ac:dyDescent="0.2">
      <c r="B48" s="4" t="s">
        <v>111</v>
      </c>
      <c r="C48" s="13" t="s">
        <v>280</v>
      </c>
      <c r="D48" s="4" t="s">
        <v>117</v>
      </c>
      <c r="E48" s="4" t="s">
        <v>89</v>
      </c>
      <c r="F48" s="4" t="s">
        <v>40</v>
      </c>
      <c r="P48" s="29">
        <v>11</v>
      </c>
      <c r="Q48" s="29">
        <v>11</v>
      </c>
      <c r="R48" s="5">
        <v>79</v>
      </c>
      <c r="S48" s="5">
        <v>9</v>
      </c>
      <c r="T48" s="5">
        <v>65</v>
      </c>
      <c r="U48" s="5">
        <v>9</v>
      </c>
      <c r="AH48" s="233"/>
      <c r="AI48" t="str">
        <v>Prepare rice, soup, and side dish</v>
      </c>
      <c r="AK48" s="27" t="str" cm="1">
        <f t="array" ref="AK48">_xlfn.TOROW(_xlfn.UNIQUE(_xlfn._xlws.FILTER(Table1[Motor challenge],Table1[Task]=AI48,"FutureTask")))</f>
        <v>Harder than average</v>
      </c>
      <c r="AL48" s="27" t="str" cm="1">
        <f t="array" ref="AL48">_xlfn.TOROW(_xlfn.UNIQUE(_xlfn._xlws.FILTER(Table1[Process challenge],Table1[Task]=AI48,"FutureTask")))</f>
        <v>Harder than average</v>
      </c>
      <c r="AM48" s="34">
        <v>2</v>
      </c>
      <c r="AN48" s="34">
        <v>4</v>
      </c>
    </row>
    <row r="49" spans="2:40" x14ac:dyDescent="0.2">
      <c r="B49" s="13" t="s">
        <v>111</v>
      </c>
      <c r="C49" s="13" t="s">
        <v>280</v>
      </c>
      <c r="D49" s="13" t="s">
        <v>118</v>
      </c>
      <c r="E49" s="13" t="s">
        <v>89</v>
      </c>
      <c r="F49" s="13" t="s">
        <v>40</v>
      </c>
      <c r="P49" s="29">
        <v>12</v>
      </c>
      <c r="Q49" s="29">
        <v>12</v>
      </c>
      <c r="R49" s="5">
        <v>83</v>
      </c>
      <c r="S49" s="5">
        <v>9</v>
      </c>
      <c r="T49" s="5">
        <v>67</v>
      </c>
      <c r="U49" s="5">
        <v>9</v>
      </c>
      <c r="AH49" s="233"/>
      <c r="AI49" t="str">
        <v>Prepare fried rice</v>
      </c>
      <c r="AK49" s="27" t="str" cm="1">
        <f t="array" ref="AK49">_xlfn.TOROW(_xlfn.UNIQUE(_xlfn._xlws.FILTER(Table1[Motor challenge],Table1[Task]=AI49,"FutureTask")))</f>
        <v>Harder than average</v>
      </c>
      <c r="AL49" s="28" t="str" cm="1">
        <f t="array" ref="AL49">_xlfn.TOROW(_xlfn.UNIQUE(_xlfn._xlws.FILTER(Table1[Process challenge],Table1[Task]=AI49,"FutureTask")))</f>
        <v>Much harder than average</v>
      </c>
      <c r="AM49" s="34">
        <v>2</v>
      </c>
      <c r="AN49" s="35">
        <v>8</v>
      </c>
    </row>
    <row r="50" spans="2:40" x14ac:dyDescent="0.2">
      <c r="B50" s="4" t="s">
        <v>111</v>
      </c>
      <c r="C50" s="18" t="s">
        <v>119</v>
      </c>
      <c r="D50" s="4" t="s">
        <v>120</v>
      </c>
      <c r="E50" s="4" t="s">
        <v>40</v>
      </c>
      <c r="F50" s="4" t="s">
        <v>40</v>
      </c>
      <c r="P50" s="29">
        <v>13</v>
      </c>
      <c r="Q50" s="29">
        <v>13</v>
      </c>
      <c r="R50" s="5">
        <v>83</v>
      </c>
      <c r="S50" s="5">
        <v>9</v>
      </c>
      <c r="T50" s="5">
        <v>70</v>
      </c>
      <c r="U50" s="5">
        <v>9</v>
      </c>
      <c r="AH50" s="233"/>
      <c r="AI50" t="str">
        <v>Prepare Asian dish(es) with bowl of rice</v>
      </c>
      <c r="AK50" s="27" t="str" cm="1">
        <f t="array" ref="AK50">_xlfn.TOROW(_xlfn.UNIQUE(_xlfn._xlws.FILTER(Table1[Motor challenge],Table1[Task]=AI50,"FutureTask")))</f>
        <v>Harder than average</v>
      </c>
      <c r="AL50" s="28" t="str" cm="1">
        <f t="array" ref="AL50">_xlfn.TOROW(_xlfn.UNIQUE(_xlfn._xlws.FILTER(Table1[Process challenge],Table1[Task]=AI50,"FutureTask")))</f>
        <v>Much harder than average</v>
      </c>
      <c r="AM50" s="34">
        <v>2</v>
      </c>
      <c r="AN50" s="35">
        <v>8</v>
      </c>
    </row>
    <row r="51" spans="2:40" x14ac:dyDescent="0.2">
      <c r="B51" s="13" t="s">
        <v>111</v>
      </c>
      <c r="C51" s="13" t="s">
        <v>121</v>
      </c>
      <c r="D51" s="13" t="s">
        <v>122</v>
      </c>
      <c r="E51" s="13" t="s">
        <v>89</v>
      </c>
      <c r="F51" s="13" t="s">
        <v>71</v>
      </c>
      <c r="P51" s="29">
        <v>14</v>
      </c>
      <c r="Q51" s="29">
        <v>14</v>
      </c>
      <c r="R51" s="5">
        <v>85</v>
      </c>
      <c r="S51" s="5">
        <v>9</v>
      </c>
      <c r="T51" s="5">
        <v>70</v>
      </c>
      <c r="U51" s="5">
        <v>9</v>
      </c>
      <c r="AH51" s="233"/>
      <c r="AI51" t="str">
        <v>Prepare meatballs, side dishes, and beverage</v>
      </c>
      <c r="AK51" s="28" t="str" cm="1">
        <f t="array" ref="AK51">_xlfn.TOROW(_xlfn.UNIQUE(_xlfn._xlws.FILTER(Table1[Motor challenge],Table1[Task]=AI51,"FutureTask")))</f>
        <v>Much harder than average</v>
      </c>
      <c r="AL51" s="28" t="str" cm="1">
        <f t="array" ref="AL51">_xlfn.TOROW(_xlfn.UNIQUE(_xlfn._xlws.FILTER(Table1[Process challenge],Table1[Task]=AI51,"FutureTask")))</f>
        <v>Much harder than average</v>
      </c>
      <c r="AM51" s="35">
        <v>4</v>
      </c>
      <c r="AN51" s="35">
        <v>8</v>
      </c>
    </row>
    <row r="52" spans="2:40" x14ac:dyDescent="0.2">
      <c r="B52" s="4" t="s">
        <v>111</v>
      </c>
      <c r="C52" s="4" t="s">
        <v>121</v>
      </c>
      <c r="D52" s="4" t="s">
        <v>123</v>
      </c>
      <c r="E52" s="4" t="s">
        <v>71</v>
      </c>
      <c r="F52" s="4" t="s">
        <v>89</v>
      </c>
      <c r="P52" s="29">
        <v>15</v>
      </c>
      <c r="Q52" s="29">
        <v>15</v>
      </c>
      <c r="R52" s="5">
        <v>85</v>
      </c>
      <c r="S52" s="5">
        <v>9</v>
      </c>
      <c r="T52" s="5">
        <v>72</v>
      </c>
      <c r="U52" s="5">
        <v>9</v>
      </c>
      <c r="AH52" s="233"/>
      <c r="AI52" t="str">
        <v>Prepare vegetables to be used or eaten later</v>
      </c>
      <c r="AK52" s="27" t="str" cm="1">
        <f t="array" ref="AK52">_xlfn.TOROW(_xlfn.UNIQUE(_xlfn._xlws.FILTER(Table1[Motor challenge],Table1[Task]=AI52,"FutureTask")))</f>
        <v>Harder than average</v>
      </c>
      <c r="AL52" s="26" t="str" cm="1">
        <f t="array" ref="AL52">_xlfn.TOROW(_xlfn.UNIQUE(_xlfn._xlws.FILTER(Table1[Process challenge],Table1[Task]=AI52,"FutureTask")))</f>
        <v>Average</v>
      </c>
      <c r="AM52" s="34">
        <v>2</v>
      </c>
      <c r="AN52" s="7">
        <v>0</v>
      </c>
    </row>
    <row r="53" spans="2:40" x14ac:dyDescent="0.2">
      <c r="B53" s="13" t="s">
        <v>111</v>
      </c>
      <c r="C53" s="13" t="s">
        <v>121</v>
      </c>
      <c r="D53" s="13" t="s">
        <v>124</v>
      </c>
      <c r="E53" s="13" t="s">
        <v>71</v>
      </c>
      <c r="F53" s="13" t="s">
        <v>89</v>
      </c>
      <c r="P53" s="29">
        <v>16</v>
      </c>
      <c r="Q53" s="29">
        <v>17</v>
      </c>
      <c r="R53" s="5">
        <v>88</v>
      </c>
      <c r="S53" s="5">
        <v>9</v>
      </c>
      <c r="T53" s="5">
        <v>74</v>
      </c>
      <c r="U53" s="5">
        <v>9</v>
      </c>
      <c r="AH53" s="233"/>
      <c r="AI53" t="str">
        <v>Prepare tomato sauce for pasta</v>
      </c>
      <c r="AK53" s="26" t="str" cm="1">
        <f t="array" ref="AK53">_xlfn.TOROW(_xlfn.UNIQUE(_xlfn._xlws.FILTER(Table1[Motor challenge],Table1[Task]=AI53,"FutureTask")))</f>
        <v>Average</v>
      </c>
      <c r="AL53" s="27" t="str" cm="1">
        <f t="array" ref="AL53">_xlfn.TOROW(_xlfn.UNIQUE(_xlfn._xlws.FILTER(Table1[Process challenge],Table1[Task]=AI53,"FutureTask")))</f>
        <v>Harder than average</v>
      </c>
      <c r="AM53" s="7">
        <v>0</v>
      </c>
      <c r="AN53" s="34">
        <v>4</v>
      </c>
    </row>
    <row r="54" spans="2:40" x14ac:dyDescent="0.2">
      <c r="B54" s="4" t="s">
        <v>111</v>
      </c>
      <c r="C54" s="4" t="s">
        <v>121</v>
      </c>
      <c r="D54" s="4" t="s">
        <v>287</v>
      </c>
      <c r="E54" s="4" t="s">
        <v>71</v>
      </c>
      <c r="F54" s="4" t="s">
        <v>89</v>
      </c>
      <c r="P54" s="29">
        <v>18</v>
      </c>
      <c r="Q54" s="29">
        <v>24</v>
      </c>
      <c r="R54" s="5">
        <v>88</v>
      </c>
      <c r="S54" s="5">
        <v>9</v>
      </c>
      <c r="T54" s="5">
        <v>77</v>
      </c>
      <c r="U54" s="5">
        <v>9</v>
      </c>
      <c r="AH54" s="233"/>
      <c r="AI54" t="str">
        <v>Pack a lunch</v>
      </c>
      <c r="AK54" s="26" t="str" cm="1">
        <f t="array" ref="AK54">_xlfn.TOROW(_xlfn.UNIQUE(_xlfn._xlws.FILTER(Table1[Motor challenge],Table1[Task]=AI54,"FutureTask")))</f>
        <v>Average</v>
      </c>
      <c r="AL54" s="27" t="str" cm="1">
        <f t="array" ref="AL54">_xlfn.TOROW(_xlfn.UNIQUE(_xlfn._xlws.FILTER(Table1[Process challenge],Table1[Task]=AI54,"FutureTask")))</f>
        <v>Harder than average</v>
      </c>
      <c r="AM54" s="7">
        <v>0</v>
      </c>
      <c r="AN54" s="34">
        <v>4</v>
      </c>
    </row>
    <row r="55" spans="2:40" x14ac:dyDescent="0.2">
      <c r="B55" s="13" t="s">
        <v>111</v>
      </c>
      <c r="C55" s="13" t="s">
        <v>121</v>
      </c>
      <c r="D55" s="13" t="s">
        <v>125</v>
      </c>
      <c r="E55" s="13" t="s">
        <v>71</v>
      </c>
      <c r="F55" s="13" t="s">
        <v>71</v>
      </c>
      <c r="P55" s="29">
        <v>25</v>
      </c>
      <c r="Q55" s="29">
        <v>29</v>
      </c>
      <c r="R55" s="5">
        <v>88</v>
      </c>
      <c r="S55" s="5">
        <v>9</v>
      </c>
      <c r="T55" s="5">
        <v>79</v>
      </c>
      <c r="U55" s="5">
        <v>9</v>
      </c>
      <c r="AH55" s="233"/>
      <c r="AI55" t="str">
        <v>Prepare Nordic lunch plates and set the table</v>
      </c>
      <c r="AK55" s="26" t="str" cm="1">
        <f t="array" ref="AK55">_xlfn.TOROW(_xlfn.UNIQUE(_xlfn._xlws.FILTER(Table1[Motor challenge],Table1[Task]=AI55,"FutureTask")))</f>
        <v>Average</v>
      </c>
      <c r="AL55" s="27" t="str" cm="1">
        <f t="array" ref="AL55">_xlfn.TOROW(_xlfn.UNIQUE(_xlfn._xlws.FILTER(Table1[Process challenge],Table1[Task]=AI55,"FutureTask")))</f>
        <v>Harder than average</v>
      </c>
      <c r="AM55" s="7">
        <v>0</v>
      </c>
      <c r="AN55" s="34">
        <v>4</v>
      </c>
    </row>
    <row r="56" spans="2:40" x14ac:dyDescent="0.2">
      <c r="B56" s="4" t="s">
        <v>111</v>
      </c>
      <c r="C56" s="4" t="s">
        <v>121</v>
      </c>
      <c r="D56" s="4" t="s">
        <v>126</v>
      </c>
      <c r="E56" s="4" t="s">
        <v>71</v>
      </c>
      <c r="F56" s="4" t="s">
        <v>89</v>
      </c>
      <c r="P56" s="29">
        <v>30</v>
      </c>
      <c r="Q56" s="29">
        <v>49</v>
      </c>
      <c r="R56" s="5">
        <v>89</v>
      </c>
      <c r="S56" s="5">
        <v>9</v>
      </c>
      <c r="T56" s="5">
        <v>79</v>
      </c>
      <c r="U56" s="5">
        <v>9</v>
      </c>
      <c r="AH56" s="233"/>
      <c r="AI56" t="str">
        <v>Prepare fried ripe plantains</v>
      </c>
      <c r="AK56" s="26" t="str" cm="1">
        <f t="array" ref="AK56">_xlfn.TOROW(_xlfn.UNIQUE(_xlfn._xlws.FILTER(Table1[Motor challenge],Table1[Task]=AI56,"FutureTask")))</f>
        <v>Average</v>
      </c>
      <c r="AL56" s="26" t="str" cm="1">
        <f t="array" ref="AL56">_xlfn.TOROW(_xlfn.UNIQUE(_xlfn._xlws.FILTER(Table1[Process challenge],Table1[Task]=AI56,"FutureTask")))</f>
        <v>Average</v>
      </c>
      <c r="AM56" s="7">
        <v>0</v>
      </c>
      <c r="AN56" s="7">
        <v>0</v>
      </c>
    </row>
    <row r="57" spans="2:40" x14ac:dyDescent="0.2">
      <c r="B57" s="13" t="s">
        <v>111</v>
      </c>
      <c r="C57" s="13" t="s">
        <v>121</v>
      </c>
      <c r="D57" s="13" t="s">
        <v>279</v>
      </c>
      <c r="E57" s="13" t="s">
        <v>89</v>
      </c>
      <c r="F57" s="13" t="s">
        <v>40</v>
      </c>
      <c r="P57" s="29">
        <v>50</v>
      </c>
      <c r="Q57" s="29">
        <v>59</v>
      </c>
      <c r="R57" s="5">
        <v>88</v>
      </c>
      <c r="S57" s="5">
        <v>9</v>
      </c>
      <c r="T57" s="5">
        <v>79</v>
      </c>
      <c r="U57" s="5">
        <v>9</v>
      </c>
      <c r="AH57" s="233"/>
      <c r="AI57" t="str">
        <v>Prepare fried green plantains (“tostones")</v>
      </c>
      <c r="AK57" s="26" t="str" cm="1">
        <f t="array" ref="AK57">_xlfn.TOROW(_xlfn.UNIQUE(_xlfn._xlws.FILTER(Table1[Motor challenge],Table1[Task]=AI57,"FutureTask")))</f>
        <v>Average</v>
      </c>
      <c r="AL57" s="27" t="str" cm="1">
        <f t="array" ref="AL57">_xlfn.TOROW(_xlfn.UNIQUE(_xlfn._xlws.FILTER(Table1[Process challenge],Table1[Task]=AI57,"FutureTask")))</f>
        <v>Harder than average</v>
      </c>
      <c r="AM57" s="7">
        <v>0</v>
      </c>
      <c r="AN57" s="34">
        <v>4</v>
      </c>
    </row>
    <row r="58" spans="2:40" x14ac:dyDescent="0.2">
      <c r="B58" s="4" t="s">
        <v>111</v>
      </c>
      <c r="C58" s="18" t="s">
        <v>127</v>
      </c>
      <c r="D58" s="4" t="s">
        <v>267</v>
      </c>
      <c r="E58" s="4" t="s">
        <v>71</v>
      </c>
      <c r="F58" s="4" t="s">
        <v>71</v>
      </c>
      <c r="P58" s="29">
        <v>60</v>
      </c>
      <c r="Q58" s="29">
        <v>64</v>
      </c>
      <c r="R58" s="5">
        <v>86</v>
      </c>
      <c r="S58" s="5">
        <v>9</v>
      </c>
      <c r="T58" s="5">
        <v>77</v>
      </c>
      <c r="U58" s="5">
        <v>9</v>
      </c>
      <c r="AH58" s="233"/>
      <c r="AI58" t="str">
        <v>Bake cake, muffins, or brownies from mix</v>
      </c>
      <c r="AK58" s="27" t="str" cm="1">
        <f t="array" ref="AK58">_xlfn.TOROW(_xlfn.UNIQUE(_xlfn._xlws.FILTER(Table1[Motor challenge],Table1[Task]=AI58,"FutureTask")))</f>
        <v>Harder than average</v>
      </c>
      <c r="AL58" s="28" t="str" cm="1">
        <f t="array" ref="AL58">_xlfn.TOROW(_xlfn.UNIQUE(_xlfn._xlws.FILTER(Table1[Process challenge],Table1[Task]=AI58,"FutureTask")))</f>
        <v>Much harder than average</v>
      </c>
      <c r="AM58" s="34">
        <v>2</v>
      </c>
      <c r="AN58" s="35">
        <v>8</v>
      </c>
    </row>
    <row r="59" spans="2:40" x14ac:dyDescent="0.2">
      <c r="B59" s="4" t="s">
        <v>111</v>
      </c>
      <c r="C59" s="18" t="s">
        <v>127</v>
      </c>
      <c r="D59" s="4" t="s">
        <v>128</v>
      </c>
      <c r="E59" s="4" t="s">
        <v>89</v>
      </c>
      <c r="F59" s="4" t="s">
        <v>40</v>
      </c>
      <c r="P59" s="29">
        <v>65</v>
      </c>
      <c r="Q59" s="29">
        <v>69</v>
      </c>
      <c r="R59" s="5">
        <v>85</v>
      </c>
      <c r="S59" s="5">
        <v>9</v>
      </c>
      <c r="T59" s="5">
        <v>77</v>
      </c>
      <c r="U59" s="5">
        <v>9</v>
      </c>
      <c r="AH59" s="233"/>
      <c r="AI59" t="str">
        <v>Grill meat/vegetable on outdoor gas grill</v>
      </c>
      <c r="AK59" s="26" t="str" cm="1">
        <f t="array" ref="AK59">_xlfn.TOROW(_xlfn.UNIQUE(_xlfn._xlws.FILTER(Table1[Motor challenge],Table1[Task]=AI59,"FutureTask")))</f>
        <v>Average</v>
      </c>
      <c r="AL59" s="26" t="str" cm="1">
        <f t="array" ref="AL59">_xlfn.TOROW(_xlfn.UNIQUE(_xlfn._xlws.FILTER(Table1[Process challenge],Table1[Task]=AI59,"FutureTask")))</f>
        <v>Average</v>
      </c>
      <c r="AM59" s="7">
        <v>0</v>
      </c>
      <c r="AN59" s="7">
        <v>0</v>
      </c>
    </row>
    <row r="60" spans="2:40" x14ac:dyDescent="0.2">
      <c r="B60" s="12" t="s">
        <v>129</v>
      </c>
      <c r="C60" s="16" t="s">
        <v>130</v>
      </c>
      <c r="D60" s="12" t="s">
        <v>131</v>
      </c>
      <c r="E60" s="12" t="s">
        <v>71</v>
      </c>
      <c r="F60" s="12" t="s">
        <v>68</v>
      </c>
      <c r="P60" s="29">
        <v>70</v>
      </c>
      <c r="Q60" s="29">
        <v>74</v>
      </c>
      <c r="R60" s="5">
        <v>81</v>
      </c>
      <c r="S60" s="5">
        <v>9</v>
      </c>
      <c r="T60" s="5">
        <v>74</v>
      </c>
      <c r="U60" s="5">
        <v>9</v>
      </c>
      <c r="AH60" s="233"/>
      <c r="AI60" t="str">
        <v>Grill meat/vegetable on charcoal/wood grill</v>
      </c>
      <c r="AK60" s="27" t="str" cm="1">
        <f t="array" ref="AK60">_xlfn.TOROW(_xlfn.UNIQUE(_xlfn._xlws.FILTER(Table1[Motor challenge],Table1[Task]=AI60,"FutureTask")))</f>
        <v>Harder than average</v>
      </c>
      <c r="AL60" s="28" t="str" cm="1">
        <f t="array" ref="AL60">_xlfn.TOROW(_xlfn.UNIQUE(_xlfn._xlws.FILTER(Table1[Process challenge],Table1[Task]=AI60,"FutureTask")))</f>
        <v>Much harder than average</v>
      </c>
      <c r="AM60" s="34">
        <v>2</v>
      </c>
      <c r="AN60" s="35">
        <v>8</v>
      </c>
    </row>
    <row r="61" spans="2:40" x14ac:dyDescent="0.2">
      <c r="B61" s="14" t="s">
        <v>129</v>
      </c>
      <c r="C61" s="19" t="s">
        <v>130</v>
      </c>
      <c r="D61" s="14" t="s">
        <v>132</v>
      </c>
      <c r="E61" s="14" t="s">
        <v>71</v>
      </c>
      <c r="F61" s="14" t="s">
        <v>71</v>
      </c>
      <c r="P61" s="29">
        <v>75</v>
      </c>
      <c r="Q61" s="29">
        <v>79</v>
      </c>
      <c r="R61" s="5">
        <v>79</v>
      </c>
      <c r="S61" s="5">
        <v>9</v>
      </c>
      <c r="T61" s="5">
        <v>72</v>
      </c>
      <c r="U61" s="5">
        <v>9</v>
      </c>
      <c r="AH61" s="233"/>
      <c r="AI61" t="str">
        <v>Sweep floor</v>
      </c>
      <c r="AK61" s="26" t="str" cm="1">
        <f t="array" ref="AK61">_xlfn.TOROW(_xlfn.UNIQUE(_xlfn._xlws.FILTER(Table1[Motor challenge],Table1[Task]=AI61,"FutureTask")))</f>
        <v>Average</v>
      </c>
      <c r="AL61" s="25" t="str" cm="1">
        <f t="array" ref="AL61">_xlfn.TOROW(_xlfn.UNIQUE(_xlfn._xlws.FILTER(Table1[Process challenge],Table1[Task]=AI61,"FutureTask")))</f>
        <v>Easier than average</v>
      </c>
      <c r="AM61" s="7">
        <v>0</v>
      </c>
      <c r="AN61" s="33">
        <v>-4</v>
      </c>
    </row>
    <row r="62" spans="2:40" x14ac:dyDescent="0.2">
      <c r="B62" s="12" t="s">
        <v>129</v>
      </c>
      <c r="C62" s="16" t="s">
        <v>130</v>
      </c>
      <c r="D62" s="12" t="s">
        <v>133</v>
      </c>
      <c r="E62" s="12" t="s">
        <v>89</v>
      </c>
      <c r="F62" s="12" t="s">
        <v>71</v>
      </c>
      <c r="P62" s="29">
        <v>80</v>
      </c>
      <c r="Q62" s="29">
        <v>84</v>
      </c>
      <c r="R62" s="5">
        <v>77</v>
      </c>
      <c r="S62" s="5">
        <v>9</v>
      </c>
      <c r="T62" s="5">
        <v>72</v>
      </c>
      <c r="U62" s="5">
        <v>9</v>
      </c>
      <c r="AH62" s="233"/>
      <c r="AI62" t="str">
        <v>Dry mop or wet spray mop floor</v>
      </c>
      <c r="AK62" s="26" t="str" cm="1">
        <f t="array" ref="AK62">_xlfn.TOROW(_xlfn.UNIQUE(_xlfn._xlws.FILTER(Table1[Motor challenge],Table1[Task]=AI62,"FutureTask")))</f>
        <v>Average</v>
      </c>
      <c r="AL62" s="26" t="str" cm="1">
        <f t="array" ref="AL62">_xlfn.TOROW(_xlfn.UNIQUE(_xlfn._xlws.FILTER(Table1[Process challenge],Table1[Task]=AI62,"FutureTask")))</f>
        <v>Average</v>
      </c>
      <c r="AM62" s="7">
        <v>0</v>
      </c>
      <c r="AN62" s="7">
        <v>0</v>
      </c>
    </row>
    <row r="63" spans="2:40" x14ac:dyDescent="0.2">
      <c r="B63" s="14" t="s">
        <v>129</v>
      </c>
      <c r="C63" s="19" t="s">
        <v>130</v>
      </c>
      <c r="D63" s="14" t="s">
        <v>134</v>
      </c>
      <c r="E63" s="14" t="s">
        <v>89</v>
      </c>
      <c r="F63" s="14" t="s">
        <v>71</v>
      </c>
      <c r="P63" s="29">
        <v>85</v>
      </c>
      <c r="Q63" s="29">
        <v>110</v>
      </c>
      <c r="R63" s="5">
        <v>77</v>
      </c>
      <c r="S63" s="5">
        <v>9</v>
      </c>
      <c r="T63" s="5">
        <v>72</v>
      </c>
      <c r="U63" s="5">
        <v>9</v>
      </c>
      <c r="AH63" s="233"/>
      <c r="AI63" t="str">
        <v>Wet mop floor</v>
      </c>
      <c r="AK63" s="27" t="str" cm="1">
        <f t="array" ref="AK63">_xlfn.TOROW(_xlfn.UNIQUE(_xlfn._xlws.FILTER(Table1[Motor challenge],Table1[Task]=AI63,"FutureTask")))</f>
        <v>Harder than average</v>
      </c>
      <c r="AL63" s="26" t="str" cm="1">
        <f t="array" ref="AL63">_xlfn.TOROW(_xlfn.UNIQUE(_xlfn._xlws.FILTER(Table1[Process challenge],Table1[Task]=AI63,"FutureTask")))</f>
        <v>Average</v>
      </c>
      <c r="AM63" s="34">
        <v>2</v>
      </c>
      <c r="AN63" s="7">
        <v>0</v>
      </c>
    </row>
    <row r="64" spans="2:40" x14ac:dyDescent="0.2">
      <c r="B64" s="12" t="s">
        <v>129</v>
      </c>
      <c r="C64" s="16" t="s">
        <v>130</v>
      </c>
      <c r="D64" s="12" t="s">
        <v>135</v>
      </c>
      <c r="E64" s="12" t="s">
        <v>40</v>
      </c>
      <c r="F64" s="12" t="s">
        <v>89</v>
      </c>
      <c r="AH64" s="233"/>
      <c r="AI64" t="str">
        <v>Vacuum floor</v>
      </c>
      <c r="AK64" s="27" t="str" cm="1">
        <f t="array" ref="AK64">_xlfn.TOROW(_xlfn.UNIQUE(_xlfn._xlws.FILTER(Table1[Motor challenge],Table1[Task]=AI64,"FutureTask")))</f>
        <v>Harder than average</v>
      </c>
      <c r="AL64" s="26" t="str" cm="1">
        <f t="array" ref="AL64">_xlfn.TOROW(_xlfn.UNIQUE(_xlfn._xlws.FILTER(Table1[Process challenge],Table1[Task]=AI64,"FutureTask")))</f>
        <v>Average</v>
      </c>
      <c r="AM64" s="34">
        <v>2</v>
      </c>
      <c r="AN64" s="7">
        <v>0</v>
      </c>
    </row>
    <row r="65" spans="2:40" x14ac:dyDescent="0.2">
      <c r="B65" s="12" t="s">
        <v>129</v>
      </c>
      <c r="C65" s="12" t="s">
        <v>136</v>
      </c>
      <c r="D65" s="12" t="s">
        <v>137</v>
      </c>
      <c r="E65" s="12" t="s">
        <v>89</v>
      </c>
      <c r="F65" s="12" t="s">
        <v>89</v>
      </c>
      <c r="AH65" s="233"/>
      <c r="AI65" t="str">
        <v>Vacuum two rooms on different levels</v>
      </c>
      <c r="AK65" s="28" t="str" cm="1">
        <f t="array" ref="AK65">_xlfn.TOROW(_xlfn.UNIQUE(_xlfn._xlws.FILTER(Table1[Motor challenge],Table1[Task]=AI65,"FutureTask")))</f>
        <v>Much harder than average</v>
      </c>
      <c r="AL65" s="27" t="str" cm="1">
        <f t="array" ref="AL65">_xlfn.TOROW(_xlfn.UNIQUE(_xlfn._xlws.FILTER(Table1[Process challenge],Table1[Task]=AI65,"FutureTask")))</f>
        <v>Harder than average</v>
      </c>
      <c r="AM65" s="35">
        <v>4</v>
      </c>
      <c r="AN65" s="34">
        <v>4</v>
      </c>
    </row>
    <row r="66" spans="2:40" x14ac:dyDescent="0.2">
      <c r="B66" s="12" t="s">
        <v>129</v>
      </c>
      <c r="C66" s="16" t="s">
        <v>138</v>
      </c>
      <c r="D66" s="12" t="s">
        <v>139</v>
      </c>
      <c r="E66" s="12" t="s">
        <v>71</v>
      </c>
      <c r="F66" s="12" t="s">
        <v>71</v>
      </c>
      <c r="AH66" s="233"/>
      <c r="AI66" t="str">
        <v xml:space="preserve">Clean entire bathroom </v>
      </c>
      <c r="AK66" s="27" t="str" cm="1">
        <f t="array" ref="AK66">_xlfn.TOROW(_xlfn.UNIQUE(_xlfn._xlws.FILTER(Table1[Motor challenge],Table1[Task]=AI66,"FutureTask")))</f>
        <v>Harder than average</v>
      </c>
      <c r="AL66" s="27" t="str" cm="1">
        <f t="array" ref="AL66">_xlfn.TOROW(_xlfn.UNIQUE(_xlfn._xlws.FILTER(Table1[Process challenge],Table1[Task]=AI66,"FutureTask")))</f>
        <v>Harder than average</v>
      </c>
      <c r="AM66" s="34">
        <v>2</v>
      </c>
      <c r="AN66" s="34">
        <v>4</v>
      </c>
    </row>
    <row r="67" spans="2:40" x14ac:dyDescent="0.2">
      <c r="B67" s="12" t="s">
        <v>129</v>
      </c>
      <c r="C67" s="12" t="s">
        <v>140</v>
      </c>
      <c r="D67" s="12" t="s">
        <v>141</v>
      </c>
      <c r="E67" s="12" t="s">
        <v>68</v>
      </c>
      <c r="F67" s="12" t="s">
        <v>68</v>
      </c>
      <c r="AH67" s="233"/>
      <c r="AI67" t="str">
        <v xml:space="preserve">Wash inside of windows </v>
      </c>
      <c r="AK67" s="26" t="str" cm="1">
        <f t="array" ref="AK67">_xlfn.TOROW(_xlfn.UNIQUE(_xlfn._xlws.FILTER(Table1[Motor challenge],Table1[Task]=AI67,"FutureTask")))</f>
        <v>Average</v>
      </c>
      <c r="AL67" s="26" t="str" cm="1">
        <f t="array" ref="AL67">_xlfn.TOROW(_xlfn.UNIQUE(_xlfn._xlws.FILTER(Table1[Process challenge],Table1[Task]=AI67,"FutureTask")))</f>
        <v>Average</v>
      </c>
      <c r="AM67" s="7">
        <v>0</v>
      </c>
      <c r="AN67" s="7">
        <v>0</v>
      </c>
    </row>
    <row r="68" spans="2:40" x14ac:dyDescent="0.2">
      <c r="B68" s="12" t="s">
        <v>129</v>
      </c>
      <c r="C68" s="12" t="s">
        <v>140</v>
      </c>
      <c r="D68" s="12" t="s">
        <v>274</v>
      </c>
      <c r="E68" s="12" t="s">
        <v>68</v>
      </c>
      <c r="F68" s="12" t="s">
        <v>68</v>
      </c>
      <c r="AH68" s="233"/>
      <c r="AI68" t="str">
        <v>Fold laundry</v>
      </c>
      <c r="AK68" s="25" t="str" cm="1">
        <f t="array" ref="AK68">_xlfn.TOROW(_xlfn.UNIQUE(_xlfn._xlws.FILTER(Table1[Motor challenge],Table1[Task]=AI68,"FutureTask")))</f>
        <v>Easier than average</v>
      </c>
      <c r="AL68" s="25" t="str" cm="1">
        <f t="array" ref="AL68">_xlfn.TOROW(_xlfn.UNIQUE(_xlfn._xlws.FILTER(Table1[Process challenge],Table1[Task]=AI68,"FutureTask")))</f>
        <v>Easier than average</v>
      </c>
      <c r="AM68" s="33">
        <v>-2</v>
      </c>
      <c r="AN68" s="33">
        <v>-4</v>
      </c>
    </row>
    <row r="69" spans="2:40" x14ac:dyDescent="0.2">
      <c r="B69" s="12" t="s">
        <v>129</v>
      </c>
      <c r="C69" s="12" t="s">
        <v>140</v>
      </c>
      <c r="D69" s="12" t="s">
        <v>142</v>
      </c>
      <c r="E69" s="12" t="s">
        <v>71</v>
      </c>
      <c r="F69" s="12" t="s">
        <v>68</v>
      </c>
      <c r="AH69" s="233"/>
      <c r="AI69" t="str">
        <v>Load and start washing machine</v>
      </c>
      <c r="AK69" s="25" t="str" cm="1">
        <f t="array" ref="AK69">_xlfn.TOROW(_xlfn.UNIQUE(_xlfn._xlws.FILTER(Table1[Motor challenge],Table1[Task]=AI69,"FutureTask")))</f>
        <v>Easier than average</v>
      </c>
      <c r="AL69" s="25" t="str" cm="1">
        <f t="array" ref="AL69">_xlfn.TOROW(_xlfn.UNIQUE(_xlfn._xlws.FILTER(Table1[Process challenge],Table1[Task]=AI69,"FutureTask")))</f>
        <v>Easier than average</v>
      </c>
      <c r="AM69" s="33">
        <v>-2</v>
      </c>
      <c r="AN69" s="33">
        <v>-4</v>
      </c>
    </row>
    <row r="70" spans="2:40" x14ac:dyDescent="0.2">
      <c r="B70" s="12" t="s">
        <v>129</v>
      </c>
      <c r="C70" s="12" t="s">
        <v>140</v>
      </c>
      <c r="D70" s="12" t="s">
        <v>268</v>
      </c>
      <c r="E70" s="12" t="s">
        <v>71</v>
      </c>
      <c r="F70" s="12" t="s">
        <v>68</v>
      </c>
      <c r="AH70" s="233"/>
      <c r="AI70" t="str">
        <v>Hand wash laundry</v>
      </c>
      <c r="AK70" s="26" t="str" cm="1">
        <f t="array" ref="AK70">_xlfn.TOROW(_xlfn.UNIQUE(_xlfn._xlws.FILTER(Table1[Motor challenge],Table1[Task]=AI70,"FutureTask")))</f>
        <v>Average</v>
      </c>
      <c r="AL70" s="25" t="str" cm="1">
        <f t="array" ref="AL70">_xlfn.TOROW(_xlfn.UNIQUE(_xlfn._xlws.FILTER(Table1[Process challenge],Table1[Task]=AI70,"FutureTask")))</f>
        <v>Easier than average</v>
      </c>
      <c r="AM70" s="7">
        <v>0</v>
      </c>
      <c r="AN70" s="33">
        <v>-4</v>
      </c>
    </row>
    <row r="71" spans="2:40" x14ac:dyDescent="0.2">
      <c r="B71" s="12" t="s">
        <v>129</v>
      </c>
      <c r="C71" s="12" t="s">
        <v>140</v>
      </c>
      <c r="D71" s="12" t="s">
        <v>143</v>
      </c>
      <c r="E71" s="12" t="s">
        <v>68</v>
      </c>
      <c r="F71" s="12" t="s">
        <v>71</v>
      </c>
      <c r="AH71" s="233"/>
      <c r="AI71" t="str">
        <v>Hang laundry to dry</v>
      </c>
      <c r="AK71" s="26" t="str" cm="1">
        <f t="array" ref="AK71">_xlfn.TOROW(_xlfn.UNIQUE(_xlfn._xlws.FILTER(Table1[Motor challenge],Table1[Task]=AI71,"FutureTask")))</f>
        <v>Average</v>
      </c>
      <c r="AL71" s="25" t="str" cm="1">
        <f t="array" ref="AL71">_xlfn.TOROW(_xlfn.UNIQUE(_xlfn._xlws.FILTER(Table1[Process challenge],Table1[Task]=AI71,"FutureTask")))</f>
        <v>Easier than average</v>
      </c>
      <c r="AM71" s="7">
        <v>0</v>
      </c>
      <c r="AN71" s="33">
        <v>-4</v>
      </c>
    </row>
    <row r="72" spans="2:40" x14ac:dyDescent="0.2">
      <c r="B72" s="12" t="s">
        <v>129</v>
      </c>
      <c r="C72" s="12" t="s">
        <v>140</v>
      </c>
      <c r="D72" s="12" t="s">
        <v>144</v>
      </c>
      <c r="E72" s="12" t="s">
        <v>71</v>
      </c>
      <c r="F72" s="12" t="s">
        <v>71</v>
      </c>
      <c r="AH72" s="233"/>
      <c r="AI72" t="str">
        <v>Iron shirt or blouse – board already set up</v>
      </c>
      <c r="AK72" s="25" t="str" cm="1">
        <f t="array" ref="AK72">_xlfn.TOROW(_xlfn.UNIQUE(_xlfn._xlws.FILTER(Table1[Motor challenge],Table1[Task]=AI72,"FutureTask")))</f>
        <v>Easier than average</v>
      </c>
      <c r="AL72" s="26" t="str" cm="1">
        <f t="array" ref="AL72">_xlfn.TOROW(_xlfn.UNIQUE(_xlfn._xlws.FILTER(Table1[Process challenge],Table1[Task]=AI72,"FutureTask")))</f>
        <v>Average</v>
      </c>
      <c r="AM72" s="33">
        <v>-2</v>
      </c>
      <c r="AN72" s="7">
        <v>0</v>
      </c>
    </row>
    <row r="73" spans="2:40" x14ac:dyDescent="0.2">
      <c r="B73" s="12" t="s">
        <v>129</v>
      </c>
      <c r="C73" s="12" t="s">
        <v>140</v>
      </c>
      <c r="D73" s="12" t="s">
        <v>145</v>
      </c>
      <c r="E73" s="12" t="s">
        <v>89</v>
      </c>
      <c r="F73" s="12" t="s">
        <v>89</v>
      </c>
      <c r="AH73" s="233"/>
      <c r="AI73" t="str">
        <v>Iron shirt or blouse – set up board</v>
      </c>
      <c r="AK73" s="26" t="str" cm="1">
        <f t="array" ref="AK73">_xlfn.TOROW(_xlfn.UNIQUE(_xlfn._xlws.FILTER(Table1[Motor challenge],Table1[Task]=AI73,"FutureTask")))</f>
        <v>Average</v>
      </c>
      <c r="AL73" s="26" t="str" cm="1">
        <f t="array" ref="AL73">_xlfn.TOROW(_xlfn.UNIQUE(_xlfn._xlws.FILTER(Table1[Process challenge],Table1[Task]=AI73,"FutureTask")))</f>
        <v>Average</v>
      </c>
      <c r="AM73" s="7">
        <v>0</v>
      </c>
      <c r="AN73" s="7">
        <v>0</v>
      </c>
    </row>
    <row r="74" spans="2:40" x14ac:dyDescent="0.2">
      <c r="B74" s="4" t="s">
        <v>146</v>
      </c>
      <c r="C74" s="18" t="s">
        <v>147</v>
      </c>
      <c r="D74" s="4" t="s">
        <v>275</v>
      </c>
      <c r="E74" s="4" t="s">
        <v>68</v>
      </c>
      <c r="F74" s="4" t="s">
        <v>68</v>
      </c>
      <c r="AH74" s="233"/>
      <c r="AI74" t="str">
        <v>Iron and put away three garments</v>
      </c>
      <c r="AK74" s="27" t="str" cm="1">
        <f t="array" ref="AK74">_xlfn.TOROW(_xlfn.UNIQUE(_xlfn._xlws.FILTER(Table1[Motor challenge],Table1[Task]=AI74,"FutureTask")))</f>
        <v>Harder than average</v>
      </c>
      <c r="AL74" s="27" t="str" cm="1">
        <f t="array" ref="AL74">_xlfn.TOROW(_xlfn.UNIQUE(_xlfn._xlws.FILTER(Table1[Process challenge],Table1[Task]=AI74,"FutureTask")))</f>
        <v>Harder than average</v>
      </c>
      <c r="AM74" s="34">
        <v>2</v>
      </c>
      <c r="AN74" s="34">
        <v>4</v>
      </c>
    </row>
    <row r="75" spans="2:40" x14ac:dyDescent="0.2">
      <c r="B75" s="13" t="s">
        <v>146</v>
      </c>
      <c r="C75" s="17" t="s">
        <v>147</v>
      </c>
      <c r="D75" s="13" t="s">
        <v>148</v>
      </c>
      <c r="E75" s="13" t="s">
        <v>71</v>
      </c>
      <c r="F75" s="13" t="s">
        <v>71</v>
      </c>
      <c r="AH75" s="233"/>
      <c r="AI75" t="str">
        <v>Set table – standard style</v>
      </c>
      <c r="AK75" s="25" t="str" cm="1">
        <f t="array" ref="AK75">_xlfn.TOROW(_xlfn.UNIQUE(_xlfn._xlws.FILTER(Table1[Motor challenge],Table1[Task]=AI75,"FutureTask")))</f>
        <v>Easier than average</v>
      </c>
      <c r="AL75" s="25" t="str" cm="1">
        <f t="array" ref="AL75">_xlfn.TOROW(_xlfn.UNIQUE(_xlfn._xlws.FILTER(Table1[Process challenge],Table1[Task]=AI75,"FutureTask")))</f>
        <v>Easier than average</v>
      </c>
      <c r="AM75" s="33">
        <v>-2</v>
      </c>
      <c r="AN75" s="33">
        <v>-4</v>
      </c>
    </row>
    <row r="76" spans="2:40" x14ac:dyDescent="0.2">
      <c r="B76" s="4" t="s">
        <v>146</v>
      </c>
      <c r="C76" s="4" t="s">
        <v>149</v>
      </c>
      <c r="D76" s="4" t="s">
        <v>150</v>
      </c>
      <c r="E76" s="4" t="s">
        <v>68</v>
      </c>
      <c r="F76" s="4" t="s">
        <v>68</v>
      </c>
      <c r="AH76" s="233"/>
      <c r="AI76" t="str">
        <v>Set table – Swedish style</v>
      </c>
      <c r="AK76" s="26" t="str" cm="1">
        <f t="array" ref="AK76">_xlfn.TOROW(_xlfn.UNIQUE(_xlfn._xlws.FILTER(Table1[Motor challenge],Table1[Task]=AI76,"FutureTask")))</f>
        <v>Average</v>
      </c>
      <c r="AL76" s="26" t="str" cm="1">
        <f t="array" ref="AL76">_xlfn.TOROW(_xlfn.UNIQUE(_xlfn._xlws.FILTER(Table1[Process challenge],Table1[Task]=AI76,"FutureTask")))</f>
        <v>Average</v>
      </c>
      <c r="AM76" s="7">
        <v>0</v>
      </c>
      <c r="AN76" s="7">
        <v>0</v>
      </c>
    </row>
    <row r="77" spans="2:40" x14ac:dyDescent="0.2">
      <c r="B77" s="4" t="s">
        <v>146</v>
      </c>
      <c r="C77" s="4" t="s">
        <v>149</v>
      </c>
      <c r="D77" s="4" t="s">
        <v>151</v>
      </c>
      <c r="E77" s="4" t="s">
        <v>71</v>
      </c>
      <c r="F77" s="4" t="s">
        <v>71</v>
      </c>
      <c r="AH77" s="233"/>
      <c r="AI77" t="str">
        <v>Hand wash dishes</v>
      </c>
      <c r="AK77" s="25" t="str" cm="1">
        <f t="array" ref="AK77">_xlfn.TOROW(_xlfn.UNIQUE(_xlfn._xlws.FILTER(Table1[Motor challenge],Table1[Task]=AI77,"FutureTask")))</f>
        <v>Easier than average</v>
      </c>
      <c r="AL77" s="25" t="str" cm="1">
        <f t="array" ref="AL77">_xlfn.TOROW(_xlfn.UNIQUE(_xlfn._xlws.FILTER(Table1[Process challenge],Table1[Task]=AI77,"FutureTask")))</f>
        <v>Easier than average</v>
      </c>
      <c r="AM77" s="33">
        <v>-2</v>
      </c>
      <c r="AN77" s="33">
        <v>-4</v>
      </c>
    </row>
    <row r="78" spans="2:40" x14ac:dyDescent="0.2">
      <c r="B78" s="4" t="s">
        <v>146</v>
      </c>
      <c r="C78" s="4" t="s">
        <v>149</v>
      </c>
      <c r="D78" s="4" t="s">
        <v>152</v>
      </c>
      <c r="E78" s="4" t="s">
        <v>68</v>
      </c>
      <c r="F78" s="4" t="s">
        <v>71</v>
      </c>
      <c r="AH78" s="233"/>
      <c r="AI78" t="str">
        <v>Hand wash and put away dishes</v>
      </c>
      <c r="AK78" s="26" t="str" cm="1">
        <f t="array" ref="AK78">_xlfn.TOROW(_xlfn.UNIQUE(_xlfn._xlws.FILTER(Table1[Motor challenge],Table1[Task]=AI78,"FutureTask")))</f>
        <v>Average</v>
      </c>
      <c r="AL78" s="26" t="str" cm="1">
        <f t="array" ref="AL78">_xlfn.TOROW(_xlfn.UNIQUE(_xlfn._xlws.FILTER(Table1[Process challenge],Table1[Task]=AI78,"FutureTask")))</f>
        <v>Average</v>
      </c>
      <c r="AM78" s="7">
        <v>0</v>
      </c>
      <c r="AN78" s="7">
        <v>0</v>
      </c>
    </row>
    <row r="79" spans="2:40" x14ac:dyDescent="0.2">
      <c r="B79" s="13" t="s">
        <v>146</v>
      </c>
      <c r="C79" s="17" t="s">
        <v>153</v>
      </c>
      <c r="D79" s="13" t="s">
        <v>269</v>
      </c>
      <c r="E79" s="13" t="s">
        <v>68</v>
      </c>
      <c r="F79" s="13" t="s">
        <v>68</v>
      </c>
      <c r="AH79" s="233"/>
      <c r="AI79" t="str">
        <v>Unload and put away dishes from dishwasher</v>
      </c>
      <c r="AK79" s="25" t="str" cm="1">
        <f t="array" ref="AK79">_xlfn.TOROW(_xlfn.UNIQUE(_xlfn._xlws.FILTER(Table1[Motor challenge],Table1[Task]=AI79,"FutureTask")))</f>
        <v>Easier than average</v>
      </c>
      <c r="AL79" s="26" t="str" cm="1">
        <f t="array" ref="AL79">_xlfn.TOROW(_xlfn.UNIQUE(_xlfn._xlws.FILTER(Table1[Process challenge],Table1[Task]=AI79,"FutureTask")))</f>
        <v>Average</v>
      </c>
      <c r="AM79" s="33">
        <v>-2</v>
      </c>
      <c r="AN79" s="7">
        <v>0</v>
      </c>
    </row>
    <row r="80" spans="2:40" x14ac:dyDescent="0.2">
      <c r="B80" s="4" t="s">
        <v>146</v>
      </c>
      <c r="C80" s="18" t="s">
        <v>153</v>
      </c>
      <c r="D80" s="4" t="s">
        <v>270</v>
      </c>
      <c r="E80" s="4" t="s">
        <v>71</v>
      </c>
      <c r="F80" s="4" t="s">
        <v>68</v>
      </c>
      <c r="AH80" s="233"/>
      <c r="AI80" t="str">
        <v>Feed dog or cat dry food and change water</v>
      </c>
      <c r="AK80" s="25" t="str" cm="1">
        <f t="array" ref="AK80">_xlfn.TOROW(_xlfn.UNIQUE(_xlfn._xlws.FILTER(Table1[Motor challenge],Table1[Task]=AI80,"FutureTask")))</f>
        <v>Easier than average</v>
      </c>
      <c r="AL80" s="25" t="str" cm="1">
        <f t="array" ref="AL80">_xlfn.TOROW(_xlfn.UNIQUE(_xlfn._xlws.FILTER(Table1[Process challenge],Table1[Task]=AI80,"FutureTask")))</f>
        <v>Easier than average</v>
      </c>
      <c r="AM80" s="33">
        <v>-2</v>
      </c>
      <c r="AN80" s="33">
        <v>-4</v>
      </c>
    </row>
    <row r="81" spans="2:40" x14ac:dyDescent="0.2">
      <c r="B81" s="4" t="s">
        <v>146</v>
      </c>
      <c r="C81" s="4" t="s">
        <v>154</v>
      </c>
      <c r="D81" s="4" t="s">
        <v>155</v>
      </c>
      <c r="E81" s="4" t="s">
        <v>71</v>
      </c>
      <c r="F81" s="4" t="s">
        <v>66</v>
      </c>
      <c r="AH81" s="233"/>
      <c r="AI81" t="str">
        <v>Feed dog or cat moist food and change water</v>
      </c>
      <c r="AK81" s="26" t="str" cm="1">
        <f t="array" ref="AK81">_xlfn.TOROW(_xlfn.UNIQUE(_xlfn._xlws.FILTER(Table1[Motor challenge],Table1[Task]=AI81,"FutureTask")))</f>
        <v>Average</v>
      </c>
      <c r="AL81" s="25" t="str" cm="1">
        <f t="array" ref="AL81">_xlfn.TOROW(_xlfn.UNIQUE(_xlfn._xlws.FILTER(Table1[Process challenge],Table1[Task]=AI81,"FutureTask")))</f>
        <v>Easier than average</v>
      </c>
      <c r="AM81" s="7">
        <v>0</v>
      </c>
      <c r="AN81" s="33">
        <v>-4</v>
      </c>
    </row>
    <row r="82" spans="2:40" x14ac:dyDescent="0.2">
      <c r="B82" s="4" t="s">
        <v>146</v>
      </c>
      <c r="C82" s="4" t="s">
        <v>154</v>
      </c>
      <c r="D82" s="4" t="s">
        <v>156</v>
      </c>
      <c r="E82" s="4" t="s">
        <v>71</v>
      </c>
      <c r="F82" s="4" t="s">
        <v>68</v>
      </c>
      <c r="AH82" s="233"/>
      <c r="AI82" t="str">
        <v>Lay out bedding on floor – Japanese style</v>
      </c>
      <c r="AK82" s="26" t="str" cm="1">
        <f t="array" ref="AK82">_xlfn.TOROW(_xlfn.UNIQUE(_xlfn._xlws.FILTER(Table1[Motor challenge],Table1[Task]=AI82,"FutureTask")))</f>
        <v>Average</v>
      </c>
      <c r="AL82" s="24" t="str" cm="1">
        <f t="array" ref="AL82">_xlfn.TOROW(_xlfn.UNIQUE(_xlfn._xlws.FILTER(Table1[Process challenge],Table1[Task]=AI82,"FutureTask")))</f>
        <v>Much easier than average</v>
      </c>
      <c r="AM82" s="7">
        <v>0</v>
      </c>
      <c r="AN82" s="32">
        <v>-8</v>
      </c>
    </row>
    <row r="83" spans="2:40" x14ac:dyDescent="0.2">
      <c r="B83" s="4" t="s">
        <v>146</v>
      </c>
      <c r="C83" s="4" t="s">
        <v>154</v>
      </c>
      <c r="D83" s="4" t="s">
        <v>157</v>
      </c>
      <c r="E83" s="4" t="s">
        <v>89</v>
      </c>
      <c r="F83" s="4" t="s">
        <v>71</v>
      </c>
      <c r="AH83" s="233"/>
      <c r="AI83" t="str">
        <v>Make bed</v>
      </c>
      <c r="AK83" s="26" t="str" cm="1">
        <f t="array" ref="AK83">_xlfn.TOROW(_xlfn.UNIQUE(_xlfn._xlws.FILTER(Table1[Motor challenge],Table1[Task]=AI83,"FutureTask")))</f>
        <v>Average</v>
      </c>
      <c r="AL83" s="25" t="str" cm="1">
        <f t="array" ref="AL83">_xlfn.TOROW(_xlfn.UNIQUE(_xlfn._xlws.FILTER(Table1[Process challenge],Table1[Task]=AI83,"FutureTask")))</f>
        <v>Easier than average</v>
      </c>
      <c r="AM83" s="7">
        <v>0</v>
      </c>
      <c r="AN83" s="33">
        <v>-4</v>
      </c>
    </row>
    <row r="84" spans="2:40" x14ac:dyDescent="0.2">
      <c r="B84" s="4" t="s">
        <v>146</v>
      </c>
      <c r="C84" s="18" t="s">
        <v>158</v>
      </c>
      <c r="D84" s="4" t="s">
        <v>159</v>
      </c>
      <c r="E84" s="4" t="s">
        <v>68</v>
      </c>
      <c r="F84" s="4" t="s">
        <v>68</v>
      </c>
      <c r="AH84" s="233"/>
      <c r="AI84" t="str">
        <v>Change sheets on bed</v>
      </c>
      <c r="AK84" s="27" t="str" cm="1">
        <f t="array" ref="AK84">_xlfn.TOROW(_xlfn.UNIQUE(_xlfn._xlws.FILTER(Table1[Motor challenge],Table1[Task]=AI84,"FutureTask")))</f>
        <v>Harder than average</v>
      </c>
      <c r="AL84" s="26" t="str" cm="1">
        <f t="array" ref="AL84">_xlfn.TOROW(_xlfn.UNIQUE(_xlfn._xlws.FILTER(Table1[Process challenge],Table1[Task]=AI84,"FutureTask")))</f>
        <v>Average</v>
      </c>
      <c r="AM84" s="34">
        <v>2</v>
      </c>
      <c r="AN84" s="7">
        <v>0</v>
      </c>
    </row>
    <row r="85" spans="2:40" x14ac:dyDescent="0.2">
      <c r="B85" s="13" t="s">
        <v>146</v>
      </c>
      <c r="C85" s="17" t="s">
        <v>158</v>
      </c>
      <c r="D85" s="13" t="s">
        <v>160</v>
      </c>
      <c r="E85" s="13" t="s">
        <v>71</v>
      </c>
      <c r="F85" s="13" t="s">
        <v>71</v>
      </c>
      <c r="AH85" s="233"/>
      <c r="AI85" t="str">
        <v>Water houseplants and remove dry leaves</v>
      </c>
      <c r="AK85" s="25" t="str" cm="1">
        <f t="array" ref="AK85">_xlfn.TOROW(_xlfn.UNIQUE(_xlfn._xlws.FILTER(Table1[Motor challenge],Table1[Task]=AI85,"FutureTask")))</f>
        <v>Easier than average</v>
      </c>
      <c r="AL85" s="25" t="str" cm="1">
        <f t="array" ref="AL85">_xlfn.TOROW(_xlfn.UNIQUE(_xlfn._xlws.FILTER(Table1[Process challenge],Table1[Task]=AI85,"FutureTask")))</f>
        <v>Easier than average</v>
      </c>
      <c r="AM85" s="33">
        <v>-2</v>
      </c>
      <c r="AN85" s="33">
        <v>-4</v>
      </c>
    </row>
    <row r="86" spans="2:40" x14ac:dyDescent="0.2">
      <c r="B86" s="12" t="s">
        <v>161</v>
      </c>
      <c r="C86" s="16" t="s">
        <v>162</v>
      </c>
      <c r="D86" s="12" t="s">
        <v>163</v>
      </c>
      <c r="E86" s="12" t="s">
        <v>71</v>
      </c>
      <c r="F86" s="12" t="s">
        <v>71</v>
      </c>
      <c r="AH86" s="233"/>
      <c r="AI86" t="str">
        <v>Repot small houseplant</v>
      </c>
      <c r="AK86" s="26" t="str" cm="1">
        <f t="array" ref="AK86">_xlfn.TOROW(_xlfn.UNIQUE(_xlfn._xlws.FILTER(Table1[Motor challenge],Table1[Task]=AI86,"FutureTask")))</f>
        <v>Average</v>
      </c>
      <c r="AL86" s="26" t="str" cm="1">
        <f t="array" ref="AL86">_xlfn.TOROW(_xlfn.UNIQUE(_xlfn._xlws.FILTER(Table1[Process challenge],Table1[Task]=AI86,"FutureTask")))</f>
        <v>Average</v>
      </c>
      <c r="AM86" s="7">
        <v>0</v>
      </c>
      <c r="AN86" s="7">
        <v>0</v>
      </c>
    </row>
    <row r="87" spans="2:40" x14ac:dyDescent="0.2">
      <c r="B87" s="12" t="s">
        <v>161</v>
      </c>
      <c r="C87" s="16" t="s">
        <v>162</v>
      </c>
      <c r="D87" s="12" t="s">
        <v>164</v>
      </c>
      <c r="E87" s="12" t="s">
        <v>89</v>
      </c>
      <c r="F87" s="12" t="s">
        <v>71</v>
      </c>
      <c r="AH87" s="233"/>
      <c r="AI87" t="str">
        <v>Sweep outdoors – debris or snow</v>
      </c>
      <c r="AK87" s="26" t="str" cm="1">
        <f t="array" ref="AK87">_xlfn.TOROW(_xlfn.UNIQUE(_xlfn._xlws.FILTER(Table1[Motor challenge],Table1[Task]=AI87,"FutureTask")))</f>
        <v>Average</v>
      </c>
      <c r="AL87" s="26" t="str" cm="1">
        <f t="array" ref="AL87">_xlfn.TOROW(_xlfn.UNIQUE(_xlfn._xlws.FILTER(Table1[Process challenge],Table1[Task]=AI87,"FutureTask")))</f>
        <v>Average</v>
      </c>
      <c r="AM87" s="7">
        <v>0</v>
      </c>
      <c r="AN87" s="7">
        <v>0</v>
      </c>
    </row>
    <row r="88" spans="2:40" x14ac:dyDescent="0.2">
      <c r="B88" s="12" t="s">
        <v>161</v>
      </c>
      <c r="C88" s="16" t="s">
        <v>162</v>
      </c>
      <c r="D88" s="12" t="s">
        <v>165</v>
      </c>
      <c r="E88" s="12" t="s">
        <v>89</v>
      </c>
      <c r="F88" s="12" t="s">
        <v>71</v>
      </c>
      <c r="AH88" s="233"/>
      <c r="AI88" t="str">
        <v>Rake or weed outdoors</v>
      </c>
      <c r="AK88" s="27" t="str" cm="1">
        <f t="array" ref="AK88">_xlfn.TOROW(_xlfn.UNIQUE(_xlfn._xlws.FILTER(Table1[Motor challenge],Table1[Task]=AI88,"FutureTask")))</f>
        <v>Harder than average</v>
      </c>
      <c r="AL88" s="26" t="str" cm="1">
        <f t="array" ref="AL88">_xlfn.TOROW(_xlfn.UNIQUE(_xlfn._xlws.FILTER(Table1[Process challenge],Table1[Task]=AI88,"FutureTask")))</f>
        <v>Average</v>
      </c>
      <c r="AM88" s="34">
        <v>2</v>
      </c>
      <c r="AN88" s="7">
        <v>0</v>
      </c>
    </row>
    <row r="89" spans="2:40" x14ac:dyDescent="0.2">
      <c r="B89" s="12" t="s">
        <v>161</v>
      </c>
      <c r="C89" s="16" t="s">
        <v>162</v>
      </c>
      <c r="D89" s="12" t="s">
        <v>166</v>
      </c>
      <c r="E89" s="12" t="s">
        <v>89</v>
      </c>
      <c r="F89" s="12" t="s">
        <v>89</v>
      </c>
      <c r="AH89" s="233"/>
      <c r="AI89" t="str">
        <v>Repair bicycle tube puncture</v>
      </c>
      <c r="AK89" s="27" t="str" cm="1">
        <f t="array" ref="AK89">_xlfn.TOROW(_xlfn.UNIQUE(_xlfn._xlws.FILTER(Table1[Motor challenge],Table1[Task]=AI89,"FutureTask")))</f>
        <v>Harder than average</v>
      </c>
      <c r="AL89" s="26" t="str" cm="1">
        <f t="array" ref="AL89">_xlfn.TOROW(_xlfn.UNIQUE(_xlfn._xlws.FILTER(Table1[Process challenge],Table1[Task]=AI89,"FutureTask")))</f>
        <v>Average</v>
      </c>
      <c r="AM89" s="34">
        <v>2</v>
      </c>
      <c r="AN89" s="7">
        <v>0</v>
      </c>
    </row>
    <row r="90" spans="2:40" x14ac:dyDescent="0.2">
      <c r="B90" s="12" t="s">
        <v>161</v>
      </c>
      <c r="C90" s="16" t="s">
        <v>162</v>
      </c>
      <c r="D90" s="12" t="s">
        <v>167</v>
      </c>
      <c r="E90" s="12" t="s">
        <v>40</v>
      </c>
      <c r="F90" s="12" t="s">
        <v>40</v>
      </c>
      <c r="AH90" s="233"/>
      <c r="AI90" t="str">
        <v>Clean inside of car</v>
      </c>
      <c r="AK90" s="27" t="str" cm="1">
        <f t="array" ref="AK90">_xlfn.TOROW(_xlfn.UNIQUE(_xlfn._xlws.FILTER(Table1[Motor challenge],Table1[Task]=AI90,"FutureTask")))</f>
        <v>Harder than average</v>
      </c>
      <c r="AL90" s="27" t="str" cm="1">
        <f t="array" ref="AL90">_xlfn.TOROW(_xlfn.UNIQUE(_xlfn._xlws.FILTER(Table1[Process challenge],Table1[Task]=AI90,"FutureTask")))</f>
        <v>Harder than average</v>
      </c>
      <c r="AM90" s="34">
        <v>2</v>
      </c>
      <c r="AN90" s="34">
        <v>4</v>
      </c>
    </row>
    <row r="91" spans="2:40" ht="16" x14ac:dyDescent="0.2">
      <c r="B91" s="14" t="s">
        <v>161</v>
      </c>
      <c r="C91" s="14" t="s">
        <v>168</v>
      </c>
      <c r="D91" s="14" t="s">
        <v>169</v>
      </c>
      <c r="E91" s="14" t="s">
        <v>71</v>
      </c>
      <c r="F91" s="14" t="s">
        <v>71</v>
      </c>
      <c r="AH91" s="233"/>
      <c r="AI91" t="str">
        <v>Wash car</v>
      </c>
      <c r="AK91" s="28" t="str" cm="1">
        <f t="array" ref="AK91">_xlfn.TOROW(_xlfn.UNIQUE(_xlfn._xlws.FILTER(Table1[Motor challenge],Table1[Task]=AI91,"FutureTask")))</f>
        <v>Much harder than average</v>
      </c>
      <c r="AL91" s="28" t="str" cm="1">
        <f t="array" ref="AL91">_xlfn.TOROW(_xlfn.UNIQUE(_xlfn._xlws.FILTER(Table1[Process challenge],Table1[Task]=AI91,"FutureTask")))</f>
        <v>Much harder than average</v>
      </c>
      <c r="AM91" s="35">
        <v>4</v>
      </c>
      <c r="AN91" s="35">
        <v>8</v>
      </c>
    </row>
    <row r="92" spans="2:40" x14ac:dyDescent="0.2">
      <c r="B92" s="232" t="s">
        <v>111</v>
      </c>
      <c r="C92" s="232" t="s">
        <v>121</v>
      </c>
      <c r="D92" s="232" t="s">
        <v>282</v>
      </c>
      <c r="E92" s="232" t="s">
        <v>89</v>
      </c>
      <c r="F92" s="232" t="s">
        <v>40</v>
      </c>
      <c r="AH92" s="233"/>
      <c r="AI92" t="str">
        <v>Shopping – four to six items</v>
      </c>
      <c r="AK92" s="26" t="str" cm="1">
        <f t="array" ref="AK92">_xlfn.TOROW(_xlfn.UNIQUE(_xlfn._xlws.FILTER(Table1[Motor challenge],Table1[Task]=AI92,"FutureTask")))</f>
        <v>Average</v>
      </c>
      <c r="AL92" s="26" t="str" cm="1">
        <f t="array" ref="AL92">_xlfn.TOROW(_xlfn.UNIQUE(_xlfn._xlws.FILTER(Table1[Process challenge],Table1[Task]=AI92,"FutureTask")))</f>
        <v>Average</v>
      </c>
      <c r="AM92" s="7">
        <v>0</v>
      </c>
      <c r="AN92" s="7">
        <v>0</v>
      </c>
    </row>
    <row r="93" spans="2:40" x14ac:dyDescent="0.2">
      <c r="AH93" s="233"/>
      <c r="AI93" t="str">
        <v>Prepare pizza from a dry pizza dough mix</v>
      </c>
      <c r="AK93" s="27" t="str" cm="1">
        <f t="array" ref="AK93">_xlfn.TOROW(_xlfn.UNIQUE(_xlfn._xlws.FILTER(Table1[Motor challenge],Table1[Task]=AI93,"FutureTask")))</f>
        <v>Harder than average</v>
      </c>
      <c r="AL93" s="28" t="str" cm="1">
        <f t="array" ref="AL93">_xlfn.TOROW(_xlfn.UNIQUE(_xlfn._xlws.FILTER(Table1[Process challenge],Table1[Task]=AI93,"FutureTask")))</f>
        <v>Much harder than average</v>
      </c>
      <c r="AM93" s="235">
        <v>2</v>
      </c>
      <c r="AN93" s="234">
        <v>8</v>
      </c>
    </row>
  </sheetData>
  <sheetProtection algorithmName="SHA-512" hashValue="6UUbY6ov5geK9bPJ3HA09a116SZCpykinrQAJqqCauXf5nLbSLx16sweaWV0L1wYpIhcz5YwliZpOwoL4IxNvg==" saltValue="XrUhdajxZ1fmYVM4hresNA==" spinCount="100000" sheet="1" objects="1" scenarios="1" selectLockedCells="1" selectUnlockedCells="1"/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11</vt:i4>
      </vt:variant>
    </vt:vector>
  </HeadingPairs>
  <TitlesOfParts>
    <vt:vector size="14" baseType="lpstr">
      <vt:lpstr>ADLProgram</vt:lpstr>
      <vt:lpstr>2026.03.28</vt:lpstr>
      <vt:lpstr>Data</vt:lpstr>
      <vt:lpstr>Level1Category</vt:lpstr>
      <vt:lpstr>Level2Subgroup</vt:lpstr>
      <vt:lpstr>Level3Task</vt:lpstr>
      <vt:lpstr>MotorChallenge</vt:lpstr>
      <vt:lpstr>ADLProgram!Print_Area</vt:lpstr>
      <vt:lpstr>ProcessChallenge</vt:lpstr>
      <vt:lpstr>Rating</vt:lpstr>
      <vt:lpstr>Satisfaction</vt:lpstr>
      <vt:lpstr>Score</vt:lpstr>
      <vt:lpstr>SubgroupFullList</vt:lpstr>
      <vt:lpstr>TaskFullList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Fisher</dc:creator>
  <cp:lastModifiedBy>Brett Berg</cp:lastModifiedBy>
  <cp:lastPrinted>2025-09-25T23:03:18Z</cp:lastPrinted>
  <dcterms:created xsi:type="dcterms:W3CDTF">2025-09-12T17:13:51Z</dcterms:created>
  <dcterms:modified xsi:type="dcterms:W3CDTF">2026-04-28T00:42:13Z</dcterms:modified>
</cp:coreProperties>
</file>