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berg/Library/CloudStorage/GoogleDrive-brett@otberg.com/My Drive/Powerful Practice/Quality of Occupational Performance/QOP Programs/Schoolwork/"/>
    </mc:Choice>
  </mc:AlternateContent>
  <xr:revisionPtr revIDLastSave="0" documentId="13_ncr:1_{4054EFB0-5DF1-2E47-9CD9-A6DD2E519F7C}" xr6:coauthVersionLast="47" xr6:coauthVersionMax="47" xr10:uidLastSave="{00000000-0000-0000-0000-000000000000}"/>
  <workbookProtection workbookAlgorithmName="SHA-512" workbookHashValue="VinlQVhAeqJcYEYWRbjyqkqSOLzdYv57cB3A7fXQ+/hcNJ7Sz17Hm59KGMN1DuD7l1uq2ZCjGSbEo4bmkWHiqg==" workbookSaltValue="inGt/4EYMfBGl5KTM6zCaQ==" workbookSpinCount="100000" lockStructure="1"/>
  <bookViews>
    <workbookView xWindow="15780" yWindow="600" windowWidth="28700" windowHeight="22920" xr2:uid="{9D142128-9BEF-4936-AF09-5B4D6CBA0D99}"/>
  </bookViews>
  <sheets>
    <sheet name="SchoolworkProgram" sheetId="1" r:id="rId1"/>
    <sheet name="Data" sheetId="3" state="hidden" r:id="rId2"/>
    <sheet name="2026.10.04" sheetId="4" r:id="rId3"/>
  </sheets>
  <definedNames>
    <definedName name="L1Category">Table1[Category]</definedName>
    <definedName name="L2Task1">_xlfn.XLOOKUP(SchoolworkProgram!A1048575,Table1[Category],Table1[Task]) : _xlfn.XLOOKUP(SchoolworkProgram!A1048575,Table1[Category],Table1[Task],,,-1)</definedName>
    <definedName name="L2Task2">_xlfn.XLOOKUP(SchoolworkProgram!A1048575,Table1[Category],Table1[Task]) : _xlfn.XLOOKUP(SchoolworkProgram!A1048575,Table1[Category],Table1[Task],,,-1)</definedName>
    <definedName name="_xlnm.Print_Area" localSheetId="0">SchoolworkProgram!$A$1:$P$110</definedName>
    <definedName name="Rating">Table2[Rating]</definedName>
    <definedName name="Score">Table2[Score]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1" l="1" a="1"/>
  <c r="K26" i="1" a="1"/>
  <c r="F37" i="1"/>
  <c r="I18" i="1"/>
  <c r="N85" i="1" s="1"/>
  <c r="I16" i="1"/>
  <c r="N53" i="1" s="1"/>
  <c r="A18" i="1"/>
  <c r="F85" i="1" s="1"/>
  <c r="A16" i="1"/>
  <c r="F53" i="1" s="1"/>
  <c r="H4" i="3" a="1"/>
  <c r="N4" i="3" l="1" a="1"/>
  <c r="P4" i="3" s="1" a="1"/>
  <c r="G4" i="3" a="1"/>
  <c r="P7" i="3" l="1" a="1"/>
  <c r="O17" i="3" a="1"/>
  <c r="O5" i="3" a="1"/>
  <c r="P12" i="3" a="1"/>
  <c r="P6" i="3" a="1"/>
  <c r="O14" i="3" a="1"/>
  <c r="P15" i="3" a="1"/>
  <c r="P14" i="3" a="1"/>
  <c r="O7" i="3" a="1"/>
  <c r="O4" i="3" a="1"/>
  <c r="O11" i="3" a="1"/>
  <c r="P5" i="3" a="1"/>
  <c r="O8" i="3" a="1"/>
  <c r="P9" i="3" a="1"/>
  <c r="O13" i="3" a="1"/>
  <c r="P13" i="3" a="1"/>
  <c r="O6" i="3" a="1"/>
  <c r="O16" i="3" a="1"/>
  <c r="O10" i="3" a="1"/>
  <c r="P17" i="3" a="1"/>
  <c r="P11" i="3" a="1"/>
  <c r="P8" i="3" a="1"/>
  <c r="O12" i="3" a="1"/>
  <c r="O15" i="3" a="1"/>
  <c r="O9" i="3" a="1"/>
  <c r="P16" i="3" a="1"/>
  <c r="P10" i="3" a="1"/>
  <c r="H8" i="3" a="1"/>
  <c r="H7" i="3" a="1"/>
  <c r="H6" i="3" a="1"/>
  <c r="H5" i="3" a="1"/>
  <c r="N82" i="1" l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6" i="1"/>
  <c r="F35" i="1"/>
  <c r="N6" i="1" l="1"/>
  <c r="N84" i="1" l="1" a="1"/>
  <c r="F84" i="1" a="1"/>
  <c r="F52" i="1" a="1"/>
  <c r="N52" i="1" a="1"/>
  <c r="A85" i="1" l="1"/>
  <c r="A53" i="1"/>
  <c r="F55" i="1" l="1"/>
  <c r="A55" i="1" s="1"/>
  <c r="A23" i="1" s="1"/>
  <c r="F86" i="1"/>
  <c r="A24" i="1" l="1"/>
  <c r="C23" i="1"/>
  <c r="A87" i="1"/>
  <c r="I23" i="1" s="1"/>
  <c r="I24" i="1" l="1"/>
  <c r="K2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<sst xmlns="http://schemas.openxmlformats.org/spreadsheetml/2006/main" count="272" uniqueCount="169">
  <si>
    <t>Name</t>
  </si>
  <si>
    <t>Date of evaluation</t>
  </si>
  <si>
    <t>Date of birth</t>
  </si>
  <si>
    <t>Age (years)</t>
  </si>
  <si>
    <t>Occupational therapist</t>
  </si>
  <si>
    <t>Observation 2  – Description of task performed</t>
  </si>
  <si>
    <t>Category</t>
  </si>
  <si>
    <t>Task performed</t>
  </si>
  <si>
    <t>Results: Motor ability</t>
  </si>
  <si>
    <t>Results: Process ability</t>
  </si>
  <si>
    <t xml:space="preserve">Observation 1        </t>
  </si>
  <si>
    <t xml:space="preserve">Observation 2        </t>
  </si>
  <si>
    <t>Observed</t>
  </si>
  <si>
    <t>Score</t>
  </si>
  <si>
    <t xml:space="preserve">Observed </t>
  </si>
  <si>
    <t xml:space="preserve"> problem</t>
  </si>
  <si>
    <t>problem</t>
  </si>
  <si>
    <t xml:space="preserve">Stabilizes </t>
  </si>
  <si>
    <t xml:space="preserve">Aligns </t>
  </si>
  <si>
    <t xml:space="preserve">Positions </t>
  </si>
  <si>
    <t xml:space="preserve">Reaches </t>
  </si>
  <si>
    <t xml:space="preserve">Bends </t>
  </si>
  <si>
    <t xml:space="preserve">Grips </t>
  </si>
  <si>
    <t xml:space="preserve">Manipulates </t>
  </si>
  <si>
    <t xml:space="preserve">Coordinates </t>
  </si>
  <si>
    <t xml:space="preserve">Moves </t>
  </si>
  <si>
    <t xml:space="preserve">Lifts </t>
  </si>
  <si>
    <t xml:space="preserve">Walks </t>
  </si>
  <si>
    <t xml:space="preserve">Transports </t>
  </si>
  <si>
    <t xml:space="preserve">Calibrates </t>
  </si>
  <si>
    <t xml:space="preserve">Flows </t>
  </si>
  <si>
    <t xml:space="preserve">Endures </t>
  </si>
  <si>
    <t xml:space="preserve">Paces </t>
  </si>
  <si>
    <t>Paces</t>
  </si>
  <si>
    <t xml:space="preserve">Attends </t>
  </si>
  <si>
    <t xml:space="preserve">Heeds </t>
  </si>
  <si>
    <t xml:space="preserve">Chooses </t>
  </si>
  <si>
    <t xml:space="preserve">Uses </t>
  </si>
  <si>
    <t xml:space="preserve">Handles </t>
  </si>
  <si>
    <t xml:space="preserve">Inquires </t>
  </si>
  <si>
    <t xml:space="preserve">Initiates </t>
  </si>
  <si>
    <t xml:space="preserve">Continues </t>
  </si>
  <si>
    <t xml:space="preserve">Sequences </t>
  </si>
  <si>
    <t xml:space="preserve">Terminates </t>
  </si>
  <si>
    <t xml:space="preserve">Gathers </t>
  </si>
  <si>
    <t xml:space="preserve">Organizes </t>
  </si>
  <si>
    <t xml:space="preserve">Restores </t>
  </si>
  <si>
    <t xml:space="preserve">Navigates </t>
  </si>
  <si>
    <t xml:space="preserve">Adjusts </t>
  </si>
  <si>
    <t xml:space="preserve">Accommodates </t>
  </si>
  <si>
    <t xml:space="preserve">Benefits </t>
  </si>
  <si>
    <t>Raw total 1</t>
  </si>
  <si>
    <t>Raw Total</t>
  </si>
  <si>
    <t>Max</t>
  </si>
  <si>
    <t>Min</t>
  </si>
  <si>
    <t>Adjustment1</t>
  </si>
  <si>
    <t>ScaledScore</t>
  </si>
  <si>
    <t>Rawtotal1</t>
  </si>
  <si>
    <t xml:space="preserve">Rawtotal1 </t>
  </si>
  <si>
    <t>AdjTotal</t>
  </si>
  <si>
    <t xml:space="preserve">Searches/Locates </t>
  </si>
  <si>
    <t xml:space="preserve">Notices/Responds </t>
  </si>
  <si>
    <t>motor skill</t>
  </si>
  <si>
    <t>process skill</t>
  </si>
  <si>
    <r>
      <t xml:space="preserve">Observaton 1 </t>
    </r>
    <r>
      <rPr>
        <b/>
        <sz val="14"/>
        <color rgb="FF005DA2"/>
        <rFont val="Aptos Narrow"/>
        <family val="2"/>
      </rPr>
      <t>–</t>
    </r>
    <r>
      <rPr>
        <b/>
        <sz val="14"/>
        <color rgb="FF005DA2"/>
        <rFont val="Aptos Narrow"/>
        <family val="2"/>
        <scheme val="minor"/>
      </rPr>
      <t xml:space="preserve"> Description of task performed</t>
    </r>
  </si>
  <si>
    <t>Definitions of terms in the Results</t>
  </si>
  <si>
    <t>Criterion-referenced interpretation</t>
  </si>
  <si>
    <t>Invalid: performance skill ratings too high, resulting in an invalid adjusted score</t>
  </si>
  <si>
    <t>Invalid: performance skill ratings too low, resulting in an invalid adjusted score</t>
  </si>
  <si>
    <t>Adjusted scale units: ADL motor</t>
  </si>
  <si>
    <t>Adjusted scale units: ADL process</t>
  </si>
  <si>
    <t>* The definitions of the key terms reported in the Results are listed below.</t>
  </si>
  <si>
    <t xml:space="preserve">     Date of report</t>
  </si>
  <si>
    <t xml:space="preserve">        Occupational therapist</t>
  </si>
  <si>
    <t xml:space="preserve">         signature</t>
  </si>
  <si>
    <t>Schoolwork  task motor challenge</t>
  </si>
  <si>
    <t>Schoolwork task process challenge</t>
  </si>
  <si>
    <t>Schoolwork task motor challenge</t>
  </si>
  <si>
    <t xml:space="preserve">     Quality of Occupational Performance: Schoolwork – Results Report</t>
  </si>
  <si>
    <r>
      <t xml:space="preserve">Standardized </t>
    </r>
    <r>
      <rPr>
        <b/>
        <i/>
        <sz val="11"/>
        <color theme="1"/>
        <rFont val="Aptos Narrow"/>
        <family val="2"/>
        <scheme val="minor"/>
      </rPr>
      <t>z</t>
    </r>
    <r>
      <rPr>
        <b/>
        <sz val="11"/>
        <color theme="1"/>
        <rFont val="Aptos Narrow"/>
        <family val="2"/>
        <scheme val="minor"/>
      </rPr>
      <t xml:space="preserve"> scores based on student's age (</t>
    </r>
    <r>
      <rPr>
        <b/>
        <i/>
        <sz val="11"/>
        <color theme="1"/>
        <rFont val="Aptos Narrow"/>
        <family val="2"/>
        <scheme val="minor"/>
      </rPr>
      <t xml:space="preserve">M </t>
    </r>
    <r>
      <rPr>
        <b/>
        <sz val="11"/>
        <color theme="1"/>
        <rFont val="Aptos Narrow"/>
        <family val="2"/>
        <scheme val="minor"/>
      </rPr>
      <t xml:space="preserve">= 0; </t>
    </r>
    <r>
      <rPr>
        <b/>
        <i/>
        <sz val="11"/>
        <color theme="1"/>
        <rFont val="Aptos Narrow"/>
        <family val="2"/>
        <scheme val="minor"/>
      </rPr>
      <t>SD</t>
    </r>
    <r>
      <rPr>
        <b/>
        <sz val="11"/>
        <color theme="1"/>
        <rFont val="Aptos Narrow"/>
        <family val="2"/>
        <scheme val="minor"/>
      </rPr>
      <t xml:space="preserve"> = 1)*</t>
    </r>
  </si>
  <si>
    <t>Schoolwork performance motor skill ratings</t>
  </si>
  <si>
    <t xml:space="preserve">Schoolwork performance </t>
  </si>
  <si>
    <t>Schoolwork performance process skill ratings</t>
  </si>
  <si>
    <r>
      <t xml:space="preserve">The </t>
    </r>
    <r>
      <rPr>
        <b/>
        <sz val="11"/>
        <color theme="1"/>
        <rFont val="Aptos Narrow"/>
        <family val="2"/>
        <scheme val="minor"/>
      </rPr>
      <t xml:space="preserve">standardized </t>
    </r>
    <r>
      <rPr>
        <b/>
        <i/>
        <sz val="11"/>
        <color theme="1"/>
        <rFont val="Aptos Narrow"/>
        <family val="2"/>
        <scheme val="minor"/>
      </rPr>
      <t>z</t>
    </r>
    <r>
      <rPr>
        <b/>
        <sz val="11"/>
        <color theme="1"/>
        <rFont val="Aptos Narrow"/>
        <family val="2"/>
        <scheme val="minor"/>
      </rPr>
      <t>-score</t>
    </r>
    <r>
      <rPr>
        <sz val="11"/>
        <color theme="1"/>
        <rFont val="Aptos Narrow"/>
        <family val="2"/>
        <scheme val="minor"/>
      </rPr>
      <t xml:space="preserve"> shows how far a student’s test result is above or below the mean (</t>
    </r>
    <r>
      <rPr>
        <i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, average) for typically-developing students of the same age, expressed in standard deviation (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 xml:space="preserve">) units. A positive </t>
    </r>
    <r>
      <rPr>
        <i/>
        <sz val="11"/>
        <color theme="1"/>
        <rFont val="Aptos Narrow"/>
        <family val="2"/>
        <scheme val="minor"/>
      </rPr>
      <t>z</t>
    </r>
    <r>
      <rPr>
        <sz val="11"/>
        <color theme="1"/>
        <rFont val="Aptos Narrow"/>
        <family val="2"/>
        <scheme val="minor"/>
      </rPr>
      <t xml:space="preserve">-score (e.g., +1.0) means the student’s adjusted scaled score is above average, while a negative </t>
    </r>
    <r>
      <rPr>
        <i/>
        <sz val="11"/>
        <color theme="1"/>
        <rFont val="Aptos Narrow"/>
        <family val="2"/>
        <scheme val="minor"/>
      </rPr>
      <t>z</t>
    </r>
    <r>
      <rPr>
        <sz val="11"/>
        <color theme="1"/>
        <rFont val="Aptos Narrow"/>
        <family val="2"/>
        <scheme val="minor"/>
      </rPr>
      <t xml:space="preserve">-score (e.g., -1.0) means it is below average. The expected range is often defined as within ±1 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 xml:space="preserve"> of the </t>
    </r>
    <r>
      <rPr>
        <i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 xml:space="preserve"> (about 68% of typically-developing students) or more broadly within ±2 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>s (about 95%), although criteria for age-appropriate performance may vary across settings.</t>
    </r>
  </si>
  <si>
    <t>Task</t>
  </si>
  <si>
    <t>Motor challenge</t>
  </si>
  <si>
    <t>Process challenge</t>
  </si>
  <si>
    <t>Computer-based tasks</t>
  </si>
  <si>
    <t>Select and drag on-screen choices</t>
  </si>
  <si>
    <t>Computer writing or slide creation</t>
  </si>
  <si>
    <t>Graphic design</t>
  </si>
  <si>
    <t>Animation – text, shapes, or photographs</t>
  </si>
  <si>
    <t>Much easier than average</t>
  </si>
  <si>
    <t>Easier than average</t>
  </si>
  <si>
    <t>Average</t>
  </si>
  <si>
    <t>Harder than average</t>
  </si>
  <si>
    <t>Much harder than average</t>
  </si>
  <si>
    <t>Manipulative-based math tasks</t>
  </si>
  <si>
    <t>Geometric manipulatives – with or without written answers</t>
  </si>
  <si>
    <t>Math manipulatives – count or sort objects</t>
  </si>
  <si>
    <t>Math manipulatives – solve simple math problems</t>
  </si>
  <si>
    <t>Paper-based writing tasks</t>
  </si>
  <si>
    <t>Circle and connect</t>
  </si>
  <si>
    <t>Writing tasks: copying, short answers, and composition</t>
  </si>
  <si>
    <t>Scribbling and coloring tasks</t>
  </si>
  <si>
    <t>Scribble colors onto paper</t>
  </si>
  <si>
    <t>Color pictures</t>
  </si>
  <si>
    <t>Cutting and pasting tasks</t>
  </si>
  <si>
    <t>Paste multiple items</t>
  </si>
  <si>
    <t>Cut paper – no pasting</t>
  </si>
  <si>
    <t>Cut and paste shapes</t>
  </si>
  <si>
    <t>L1Category</t>
  </si>
  <si>
    <t>L2Task</t>
  </si>
  <si>
    <t>Formula 1</t>
  </si>
  <si>
    <t>Formula 2</t>
  </si>
  <si>
    <t>Table 1</t>
  </si>
  <si>
    <t>TaskFullList</t>
  </si>
  <si>
    <t>MotorChallenge</t>
  </si>
  <si>
    <t>ProcessChallenge</t>
  </si>
  <si>
    <t>MotorPoints</t>
  </si>
  <si>
    <t>ProcessPoints</t>
  </si>
  <si>
    <t>Formula1</t>
  </si>
  <si>
    <t>Formula2</t>
  </si>
  <si>
    <t>enter by hand</t>
  </si>
  <si>
    <t>Rating</t>
  </si>
  <si>
    <t>None</t>
  </si>
  <si>
    <t>Mild</t>
  </si>
  <si>
    <t>Moderate</t>
  </si>
  <si>
    <t>Marked</t>
  </si>
  <si>
    <t>Table 2</t>
  </si>
  <si>
    <t>Table 3</t>
  </si>
  <si>
    <t>Mscale</t>
  </si>
  <si>
    <t>Minterp</t>
  </si>
  <si>
    <t>Performs schoolwork tasks with extra effort</t>
  </si>
  <si>
    <t>Schoolwork tasks performed with some clumsiness</t>
  </si>
  <si>
    <t>Schoolwork tasks performed with ease</t>
  </si>
  <si>
    <t>Table 4</t>
  </si>
  <si>
    <t>Pscale</t>
  </si>
  <si>
    <t>Schoolwork task performance is inefficient</t>
  </si>
  <si>
    <t>Schoolwork task performance may be inefficient</t>
  </si>
  <si>
    <t>Schoolwork task performance is efficient</t>
  </si>
  <si>
    <t>Table 5</t>
  </si>
  <si>
    <t>AgeMin</t>
  </si>
  <si>
    <t>AgeMax</t>
  </si>
  <si>
    <t>MotorM</t>
  </si>
  <si>
    <t>MotorSD</t>
  </si>
  <si>
    <t>ProcessM</t>
  </si>
  <si>
    <t>ProcessSD</t>
  </si>
  <si>
    <t xml:space="preserve">         Schoolwork process</t>
  </si>
  <si>
    <t>Schoolwork motor</t>
  </si>
  <si>
    <t>Adjusted schoolwork motor scaled score (Scale: 0–100)*</t>
  </si>
  <si>
    <t>Adjusted schoolowork process scaled score (Scale: 0–100)*</t>
  </si>
  <si>
    <t>Pinterp</t>
  </si>
  <si>
    <r>
      <t xml:space="preserve">The </t>
    </r>
    <r>
      <rPr>
        <b/>
        <sz val="11"/>
        <rFont val="Aptos Narrow"/>
        <family val="2"/>
        <scheme val="minor"/>
      </rPr>
      <t>adjusted scaled score</t>
    </r>
    <r>
      <rPr>
        <sz val="11"/>
        <rFont val="Aptos Narrow"/>
        <family val="2"/>
        <scheme val="minor"/>
      </rPr>
      <t xml:space="preserve"> provides the basis for an overall criterion-referenced interpretation of student's observed quality of schoolwork task performance based on the ratings of 16 schoolwork motor skills and 20 schoolwork process skills. The </t>
    </r>
    <r>
      <rPr>
        <b/>
        <sz val="11"/>
        <rFont val="Aptos Narrow"/>
        <family val="2"/>
        <scheme val="minor"/>
      </rPr>
      <t>criterion for competent schoolwork motor task performance</t>
    </r>
    <r>
      <rPr>
        <sz val="11"/>
        <rFont val="Aptos Narrow"/>
        <family val="2"/>
        <scheme val="minor"/>
      </rPr>
      <t xml:space="preserve"> is one that is without extra effort or clumsiness; schoolwork task actions (skills) are performed with accuracy and smoothness, and without unintended errors (e.g., dropping items, spilling, bumping, tripping). The </t>
    </r>
    <r>
      <rPr>
        <b/>
        <sz val="11"/>
        <rFont val="Aptos Narrow"/>
        <family val="2"/>
        <scheme val="minor"/>
      </rPr>
      <t>criterion for competent schoolwork process task performance</t>
    </r>
    <r>
      <rPr>
        <sz val="11"/>
        <rFont val="Aptos Narrow"/>
        <family val="2"/>
        <scheme val="minor"/>
      </rPr>
      <t xml:space="preserve"> is one that is performed efficiently, using appropriate tools and materials; schoolwork task actions are well organized, timely, without unnecessary steps, pauses, spatial disorganization. The</t>
    </r>
    <r>
      <rPr>
        <i/>
        <sz val="11"/>
        <rFont val="Aptos Narrow"/>
        <family val="2"/>
        <scheme val="minor"/>
      </rPr>
      <t xml:space="preserve"> SE</t>
    </r>
    <r>
      <rPr>
        <sz val="11"/>
        <rFont val="Aptos Narrow"/>
        <family val="2"/>
        <scheme val="minor"/>
      </rPr>
      <t xml:space="preserve"> of the adjusted schoolwork motor scaled score is 5 scaled units. The </t>
    </r>
    <r>
      <rPr>
        <i/>
        <sz val="11"/>
        <rFont val="Aptos Narrow"/>
        <family val="2"/>
        <scheme val="minor"/>
      </rPr>
      <t>SE</t>
    </r>
    <r>
      <rPr>
        <sz val="11"/>
        <rFont val="Aptos Narrow"/>
        <family val="2"/>
        <scheme val="minor"/>
      </rPr>
      <t xml:space="preserve"> of the adjusted schoolwork process scaled scores is 5 scaled units.</t>
    </r>
  </si>
  <si>
    <t>89 and above</t>
  </si>
  <si>
    <t>79–88</t>
  </si>
  <si>
    <t>Schoolwork tasks are performed without extra effort or clumsiness: task actions are smooth and accurate</t>
  </si>
  <si>
    <t>66–78</t>
  </si>
  <si>
    <t>May perform schoolwork tasks with some extra effort or clumsiness</t>
  </si>
  <si>
    <t>10–65</t>
  </si>
  <si>
    <t>Schoolwork tasks are performed with extra effort or clumsiness</t>
  </si>
  <si>
    <t>9 and below</t>
  </si>
  <si>
    <t>83 and above</t>
  </si>
  <si>
    <t>79–82</t>
  </si>
  <si>
    <t>Schoolwork tasks are performed efficiently: task actions are timely and spatio-temporally well organized</t>
  </si>
  <si>
    <t>64–78</t>
  </si>
  <si>
    <t>Schoolwork tasks are performed with slight inefficiencies</t>
  </si>
  <si>
    <t>19–63</t>
  </si>
  <si>
    <t>18 and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</si>
</sst>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0.0"/>
  </numFmts>
  <fonts count="3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70C0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  <font>
      <b/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0"/>
      <name val="Aptos"/>
      <family val="2"/>
    </font>
    <font>
      <b/>
      <sz val="12"/>
      <color rgb="FF005DA2"/>
      <name val="Aptos Narrow"/>
      <family val="2"/>
      <scheme val="minor"/>
    </font>
    <font>
      <b/>
      <sz val="12"/>
      <color rgb="FF005DA2"/>
      <name val="Aptos Narrow"/>
      <family val="2"/>
    </font>
    <font>
      <b/>
      <sz val="14"/>
      <color rgb="FF005DA2"/>
      <name val="Aptos Narrow"/>
      <family val="2"/>
      <scheme val="minor"/>
    </font>
    <font>
      <b/>
      <sz val="14"/>
      <color rgb="FF005DA2"/>
      <name val="Aptos Narrow"/>
      <family val="2"/>
    </font>
    <font>
      <b/>
      <i/>
      <sz val="11"/>
      <color theme="1"/>
      <name val="Aptos Narrow"/>
      <family val="2"/>
      <scheme val="minor"/>
    </font>
    <font>
      <b/>
      <i/>
      <sz val="11"/>
      <color rgb="FF005DA2"/>
      <name val="Aptos Narrow"/>
      <family val="2"/>
      <scheme val="minor"/>
    </font>
    <font>
      <b/>
      <i/>
      <sz val="12"/>
      <color rgb="FF005DA2"/>
      <name val="Aptos Narrow"/>
      <family val="2"/>
      <scheme val="minor"/>
    </font>
    <font>
      <b/>
      <sz val="11"/>
      <color theme="1"/>
      <name val="Aptos"/>
      <family val="2"/>
    </font>
    <font>
      <b/>
      <sz val="12"/>
      <color rgb="FFFF0000"/>
      <name val="Aptos Narrow"/>
      <family val="2"/>
      <scheme val="minor"/>
    </font>
    <font>
      <b/>
      <sz val="20"/>
      <color theme="1"/>
      <name val="Bradley Hand ITC"/>
      <family val="4"/>
    </font>
    <font>
      <b/>
      <sz val="18"/>
      <color rgb="FF005DA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70C0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i/>
      <sz val="11"/>
      <color theme="1"/>
      <name val="Aptos Narrow"/>
      <scheme val="minor"/>
    </font>
    <font>
      <b/>
      <i/>
      <sz val="11"/>
      <color rgb="FF005DA2"/>
      <name val="Aptos Narrow"/>
      <scheme val="minor"/>
    </font>
    <font>
      <sz val="11"/>
      <name val="Aptos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AF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/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/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/>
      <right/>
      <top/>
      <bottom style="thin">
        <color theme="1"/>
      </bottom>
      <diagonal/>
    </border>
    <border>
      <left style="medium">
        <color rgb="FF00B0F0"/>
      </left>
      <right/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/>
      <top style="thin">
        <color theme="1"/>
      </top>
      <bottom style="thin">
        <color theme="1"/>
      </bottom>
      <diagonal/>
    </border>
    <border>
      <left/>
      <right style="medium">
        <color rgb="FF00B0F0"/>
      </right>
      <top style="thin">
        <color rgb="FF00B0F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/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2" fillId="0" borderId="0" xfId="0" applyFont="1" applyProtection="1">
      <protection hidden="1"/>
    </xf>
    <xf numFmtId="0" fontId="1" fillId="0" borderId="0" xfId="0" applyFont="1"/>
    <xf numFmtId="1" fontId="0" fillId="0" borderId="4" xfId="0" applyNumberFormat="1" applyBorder="1" applyAlignment="1" applyProtection="1">
      <alignment horizontal="center"/>
      <protection hidden="1"/>
    </xf>
    <xf numFmtId="0" fontId="15" fillId="3" borderId="30" xfId="0" applyFont="1" applyFill="1" applyBorder="1" applyProtection="1">
      <protection hidden="1"/>
    </xf>
    <xf numFmtId="0" fontId="16" fillId="3" borderId="30" xfId="0" applyFont="1" applyFill="1" applyBorder="1" applyProtection="1">
      <protection hidden="1"/>
    </xf>
    <xf numFmtId="0" fontId="14" fillId="0" borderId="9" xfId="0" applyFont="1" applyBorder="1" applyProtection="1">
      <protection hidden="1"/>
    </xf>
    <xf numFmtId="0" fontId="13" fillId="0" borderId="9" xfId="0" applyFont="1" applyBorder="1" applyProtection="1">
      <protection hidden="1"/>
    </xf>
    <xf numFmtId="0" fontId="1" fillId="0" borderId="12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3" borderId="31" xfId="0" applyFill="1" applyBorder="1" applyProtection="1">
      <protection hidden="1"/>
    </xf>
    <xf numFmtId="0" fontId="0" fillId="3" borderId="11" xfId="0" applyFill="1" applyBorder="1" applyProtection="1">
      <protection hidden="1"/>
    </xf>
    <xf numFmtId="0" fontId="0" fillId="0" borderId="13" xfId="0" applyBorder="1" applyProtection="1">
      <protection hidden="1"/>
    </xf>
    <xf numFmtId="0" fontId="0" fillId="0" borderId="39" xfId="0" applyBorder="1" applyProtection="1"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0" borderId="15" xfId="0" applyBorder="1" applyProtection="1">
      <protection hidden="1"/>
    </xf>
    <xf numFmtId="0" fontId="1" fillId="0" borderId="8" xfId="0" applyFont="1" applyBorder="1" applyProtection="1">
      <protection hidden="1"/>
    </xf>
    <xf numFmtId="0" fontId="0" fillId="0" borderId="36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6" fillId="0" borderId="38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8" xfId="0" applyBorder="1" applyProtection="1">
      <protection hidden="1"/>
    </xf>
    <xf numFmtId="0" fontId="0" fillId="0" borderId="29" xfId="0" applyBorder="1" applyProtection="1">
      <protection hidden="1"/>
    </xf>
    <xf numFmtId="0" fontId="3" fillId="0" borderId="0" xfId="0" applyFont="1" applyProtection="1">
      <protection hidden="1"/>
    </xf>
    <xf numFmtId="0" fontId="0" fillId="0" borderId="10" xfId="0" applyBorder="1" applyProtection="1">
      <protection hidden="1"/>
    </xf>
    <xf numFmtId="0" fontId="0" fillId="0" borderId="32" xfId="0" applyBorder="1" applyProtection="1">
      <protection hidden="1"/>
    </xf>
    <xf numFmtId="0" fontId="1" fillId="0" borderId="13" xfId="0" applyFont="1" applyBorder="1" applyProtection="1">
      <protection hidden="1"/>
    </xf>
    <xf numFmtId="0" fontId="1" fillId="0" borderId="14" xfId="0" applyFont="1" applyBorder="1" applyProtection="1">
      <protection hidden="1"/>
    </xf>
    <xf numFmtId="0" fontId="1" fillId="0" borderId="15" xfId="0" applyFont="1" applyBorder="1" applyProtection="1">
      <protection hidden="1"/>
    </xf>
    <xf numFmtId="0" fontId="1" fillId="0" borderId="16" xfId="0" applyFont="1" applyBorder="1" applyProtection="1">
      <protection hidden="1"/>
    </xf>
    <xf numFmtId="0" fontId="1" fillId="0" borderId="17" xfId="0" applyFont="1" applyBorder="1" applyProtection="1">
      <protection hidden="1"/>
    </xf>
    <xf numFmtId="0" fontId="1" fillId="0" borderId="18" xfId="0" applyFont="1" applyBorder="1" applyProtection="1">
      <protection hidden="1"/>
    </xf>
    <xf numFmtId="0" fontId="1" fillId="0" borderId="19" xfId="0" applyFont="1" applyBorder="1" applyProtection="1">
      <protection hidden="1"/>
    </xf>
    <xf numFmtId="0" fontId="1" fillId="0" borderId="20" xfId="0" applyFont="1" applyBorder="1" applyProtection="1">
      <protection hidden="1"/>
    </xf>
    <xf numFmtId="0" fontId="1" fillId="0" borderId="21" xfId="0" applyFont="1" applyBorder="1" applyProtection="1">
      <protection hidden="1"/>
    </xf>
    <xf numFmtId="0" fontId="5" fillId="0" borderId="23" xfId="0" applyFont="1" applyBorder="1" applyProtection="1">
      <protection hidden="1"/>
    </xf>
    <xf numFmtId="1" fontId="6" fillId="0" borderId="15" xfId="0" applyNumberFormat="1" applyFont="1" applyBorder="1" applyAlignment="1" applyProtection="1">
      <alignment horizontal="center" vertical="center"/>
      <protection hidden="1"/>
    </xf>
    <xf numFmtId="0" fontId="5" fillId="0" borderId="26" xfId="0" applyFont="1" applyBorder="1" applyProtection="1">
      <protection hidden="1"/>
    </xf>
    <xf numFmtId="164" fontId="12" fillId="0" borderId="28" xfId="0" applyNumberFormat="1" applyFont="1" applyBorder="1" applyAlignment="1" applyProtection="1">
      <alignment horizontal="center" vertical="center"/>
      <protection hidden="1"/>
    </xf>
    <xf numFmtId="1" fontId="6" fillId="0" borderId="29" xfId="0" applyNumberFormat="1" applyFont="1" applyBorder="1" applyAlignment="1" applyProtection="1">
      <alignment horizontal="center" vertical="center"/>
      <protection hidden="1"/>
    </xf>
    <xf numFmtId="0" fontId="5" fillId="3" borderId="28" xfId="0" applyFont="1" applyFill="1" applyBorder="1" applyProtection="1">
      <protection hidden="1"/>
    </xf>
    <xf numFmtId="0" fontId="5" fillId="0" borderId="0" xfId="0" applyFont="1" applyProtection="1"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5" fillId="5" borderId="0" xfId="0" applyFont="1" applyFill="1" applyAlignment="1" applyProtection="1">
      <alignment vertical="center"/>
      <protection hidden="1"/>
    </xf>
    <xf numFmtId="0" fontId="0" fillId="5" borderId="0" xfId="0" applyFill="1" applyAlignment="1" applyProtection="1">
      <alignment horizontal="left"/>
      <protection hidden="1"/>
    </xf>
    <xf numFmtId="0" fontId="0" fillId="5" borderId="17" xfId="0" applyFill="1" applyBorder="1" applyProtection="1">
      <protection hidden="1"/>
    </xf>
    <xf numFmtId="1" fontId="6" fillId="5" borderId="0" xfId="0" applyNumberFormat="1" applyFont="1" applyFill="1" applyAlignment="1" applyProtection="1">
      <alignment vertical="center"/>
      <protection hidden="1"/>
    </xf>
    <xf numFmtId="1" fontId="6" fillId="5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1" fontId="1" fillId="5" borderId="0" xfId="0" applyNumberFormat="1" applyFont="1" applyFill="1" applyProtection="1">
      <protection hidden="1"/>
    </xf>
    <xf numFmtId="0" fontId="0" fillId="6" borderId="0" xfId="0" applyFill="1" applyAlignment="1" applyProtection="1">
      <alignment horizontal="left"/>
      <protection hidden="1"/>
    </xf>
    <xf numFmtId="0" fontId="0" fillId="5" borderId="0" xfId="0" applyFill="1" applyProtection="1">
      <protection hidden="1"/>
    </xf>
    <xf numFmtId="0" fontId="0" fillId="11" borderId="0" xfId="0" applyFill="1" applyAlignment="1" applyProtection="1">
      <alignment vertical="top"/>
      <protection hidden="1"/>
    </xf>
    <xf numFmtId="0" fontId="0" fillId="11" borderId="0" xfId="0" applyFill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9" borderId="0" xfId="0" applyFill="1" applyAlignment="1" applyProtection="1">
      <alignment horizontal="left"/>
      <protection hidden="1"/>
    </xf>
    <xf numFmtId="1" fontId="1" fillId="3" borderId="0" xfId="0" applyNumberFormat="1" applyFont="1" applyFill="1" applyProtection="1">
      <protection hidden="1"/>
    </xf>
    <xf numFmtId="0" fontId="5" fillId="3" borderId="31" xfId="0" applyFont="1" applyFill="1" applyBorder="1" applyProtection="1">
      <protection hidden="1"/>
    </xf>
    <xf numFmtId="0" fontId="5" fillId="0" borderId="10" xfId="0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7" fillId="0" borderId="8" xfId="0" applyFont="1" applyBorder="1" applyProtection="1">
      <protection hidden="1"/>
    </xf>
    <xf numFmtId="0" fontId="7" fillId="0" borderId="16" xfId="0" applyFont="1" applyBorder="1" applyProtection="1">
      <protection hidden="1"/>
    </xf>
    <xf numFmtId="0" fontId="7" fillId="0" borderId="17" xfId="0" applyFont="1" applyBorder="1" applyProtection="1">
      <protection hidden="1"/>
    </xf>
    <xf numFmtId="0" fontId="7" fillId="0" borderId="15" xfId="0" applyFont="1" applyBorder="1" applyProtection="1">
      <protection hidden="1"/>
    </xf>
    <xf numFmtId="0" fontId="7" fillId="0" borderId="18" xfId="0" applyFont="1" applyBorder="1" applyProtection="1">
      <protection hidden="1"/>
    </xf>
    <xf numFmtId="0" fontId="7" fillId="0" borderId="19" xfId="0" applyFont="1" applyBorder="1" applyProtection="1">
      <protection hidden="1"/>
    </xf>
    <xf numFmtId="0" fontId="7" fillId="0" borderId="21" xfId="0" applyFont="1" applyBorder="1" applyProtection="1">
      <protection hidden="1"/>
    </xf>
    <xf numFmtId="0" fontId="7" fillId="0" borderId="20" xfId="0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5" fillId="0" borderId="34" xfId="0" applyFont="1" applyBorder="1" applyProtection="1">
      <protection hidden="1"/>
    </xf>
    <xf numFmtId="0" fontId="0" fillId="2" borderId="1" xfId="0" applyFill="1" applyBorder="1" applyProtection="1">
      <protection locked="0"/>
    </xf>
    <xf numFmtId="0" fontId="9" fillId="0" borderId="0" xfId="0" applyFont="1" applyProtection="1">
      <protection hidden="1"/>
    </xf>
    <xf numFmtId="0" fontId="6" fillId="0" borderId="40" xfId="0" applyFont="1" applyBorder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4" fontId="6" fillId="0" borderId="0" xfId="0" applyNumberFormat="1" applyFont="1" applyAlignment="1" applyProtection="1">
      <alignment horizontal="right" vertical="center"/>
      <protection hidden="1"/>
    </xf>
    <xf numFmtId="0" fontId="15" fillId="3" borderId="31" xfId="0" applyFont="1" applyFill="1" applyBorder="1" applyProtection="1">
      <protection hidden="1"/>
    </xf>
    <xf numFmtId="0" fontId="0" fillId="0" borderId="8" xfId="0" applyBorder="1" applyProtection="1">
      <protection hidden="1"/>
    </xf>
    <xf numFmtId="0" fontId="1" fillId="0" borderId="37" xfId="0" applyFont="1" applyBorder="1" applyProtection="1">
      <protection hidden="1"/>
    </xf>
    <xf numFmtId="0" fontId="1" fillId="0" borderId="28" xfId="0" applyFont="1" applyBorder="1" applyProtection="1">
      <protection hidden="1"/>
    </xf>
    <xf numFmtId="0" fontId="1" fillId="0" borderId="41" xfId="0" applyFont="1" applyBorder="1" applyProtection="1">
      <protection hidden="1"/>
    </xf>
    <xf numFmtId="0" fontId="0" fillId="0" borderId="42" xfId="0" applyBorder="1" applyProtection="1">
      <protection hidden="1"/>
    </xf>
    <xf numFmtId="1" fontId="1" fillId="0" borderId="43" xfId="0" applyNumberFormat="1" applyFont="1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21" xfId="0" applyBorder="1" applyProtection="1">
      <protection hidden="1"/>
    </xf>
    <xf numFmtId="0" fontId="0" fillId="0" borderId="45" xfId="0" applyBorder="1" applyProtection="1"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164" fontId="12" fillId="0" borderId="31" xfId="0" applyNumberFormat="1" applyFont="1" applyBorder="1" applyAlignment="1" applyProtection="1">
      <alignment horizontal="center" vertical="center"/>
      <protection hidden="1"/>
    </xf>
    <xf numFmtId="0" fontId="5" fillId="0" borderId="31" xfId="0" applyFont="1" applyBorder="1" applyProtection="1">
      <protection hidden="1"/>
    </xf>
    <xf numFmtId="1" fontId="6" fillId="0" borderId="31" xfId="0" applyNumberFormat="1" applyFont="1" applyBorder="1" applyAlignment="1" applyProtection="1">
      <alignment horizontal="center" vertical="center"/>
      <protection hidden="1"/>
    </xf>
    <xf numFmtId="0" fontId="5" fillId="0" borderId="28" xfId="0" applyFont="1" applyBorder="1" applyProtection="1">
      <protection hidden="1"/>
    </xf>
    <xf numFmtId="0" fontId="4" fillId="0" borderId="8" xfId="0" applyFont="1" applyBorder="1" applyAlignment="1" applyProtection="1">
      <alignment vertical="center"/>
      <protection hidden="1"/>
    </xf>
    <xf numFmtId="0" fontId="8" fillId="0" borderId="44" xfId="0" applyFont="1" applyBorder="1" applyProtection="1">
      <protection hidden="1"/>
    </xf>
    <xf numFmtId="0" fontId="0" fillId="4" borderId="31" xfId="0" applyFill="1" applyBorder="1" applyProtection="1">
      <protection hidden="1"/>
    </xf>
    <xf numFmtId="0" fontId="5" fillId="5" borderId="8" xfId="0" applyFont="1" applyFill="1" applyBorder="1" applyAlignment="1" applyProtection="1">
      <alignment vertical="center"/>
      <protection hidden="1"/>
    </xf>
    <xf numFmtId="1" fontId="0" fillId="5" borderId="0" xfId="0" applyNumberFormat="1" applyFill="1" applyAlignment="1" applyProtection="1">
      <alignment horizontal="center"/>
      <protection hidden="1"/>
    </xf>
    <xf numFmtId="0" fontId="0" fillId="5" borderId="0" xfId="0" applyFill="1" applyAlignment="1" applyProtection="1">
      <alignment horizontal="center"/>
      <protection hidden="1"/>
    </xf>
    <xf numFmtId="1" fontId="1" fillId="5" borderId="8" xfId="0" applyNumberFormat="1" applyFont="1" applyFill="1" applyBorder="1" applyProtection="1">
      <protection hidden="1"/>
    </xf>
    <xf numFmtId="1" fontId="6" fillId="7" borderId="0" xfId="0" applyNumberFormat="1" applyFont="1" applyFill="1" applyAlignment="1" applyProtection="1">
      <alignment horizontal="center" vertical="center"/>
      <protection hidden="1"/>
    </xf>
    <xf numFmtId="0" fontId="0" fillId="5" borderId="8" xfId="0" applyFill="1" applyBorder="1" applyProtection="1">
      <protection hidden="1"/>
    </xf>
    <xf numFmtId="1" fontId="6" fillId="8" borderId="0" xfId="0" applyNumberFormat="1" applyFont="1" applyFill="1" applyAlignment="1" applyProtection="1">
      <alignment horizontal="center" vertical="center"/>
      <protection hidden="1"/>
    </xf>
    <xf numFmtId="0" fontId="9" fillId="5" borderId="0" xfId="0" applyFont="1" applyFill="1" applyProtection="1">
      <protection hidden="1"/>
    </xf>
    <xf numFmtId="0" fontId="0" fillId="10" borderId="0" xfId="0" applyFill="1" applyAlignment="1" applyProtection="1">
      <alignment horizontal="left"/>
      <protection hidden="1"/>
    </xf>
    <xf numFmtId="0" fontId="5" fillId="3" borderId="48" xfId="0" applyFont="1" applyFill="1" applyBorder="1" applyProtection="1">
      <protection hidden="1"/>
    </xf>
    <xf numFmtId="0" fontId="0" fillId="4" borderId="0" xfId="0" applyFill="1" applyProtection="1">
      <protection hidden="1"/>
    </xf>
    <xf numFmtId="165" fontId="20" fillId="0" borderId="47" xfId="0" applyNumberFormat="1" applyFont="1" applyBorder="1" applyAlignment="1" applyProtection="1">
      <alignment horizontal="center"/>
      <protection hidden="1"/>
    </xf>
    <xf numFmtId="0" fontId="20" fillId="0" borderId="47" xfId="0" applyFont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5" fillId="0" borderId="19" xfId="0" applyFont="1" applyBorder="1" applyProtection="1">
      <protection hidden="1"/>
    </xf>
    <xf numFmtId="0" fontId="5" fillId="0" borderId="33" xfId="0" applyFont="1" applyBorder="1" applyAlignment="1" applyProtection="1">
      <alignment horizontal="left" vertical="top"/>
      <protection hidden="1"/>
    </xf>
    <xf numFmtId="0" fontId="5" fillId="0" borderId="22" xfId="0" applyFont="1" applyBorder="1" applyAlignment="1" applyProtection="1">
      <alignment horizontal="left" vertical="top"/>
      <protection hidden="1"/>
    </xf>
    <xf numFmtId="0" fontId="5" fillId="0" borderId="23" xfId="0" applyFont="1" applyBorder="1" applyAlignment="1" applyProtection="1">
      <alignment horizontal="left" vertical="top"/>
      <protection hidden="1"/>
    </xf>
    <xf numFmtId="0" fontId="5" fillId="0" borderId="19" xfId="0" applyFont="1" applyBorder="1" applyAlignment="1" applyProtection="1">
      <alignment horizontal="left" vertical="top"/>
      <protection hidden="1"/>
    </xf>
    <xf numFmtId="0" fontId="7" fillId="0" borderId="22" xfId="0" applyFont="1" applyBorder="1" applyAlignment="1" applyProtection="1">
      <alignment horizontal="left" vertical="top"/>
      <protection hidden="1"/>
    </xf>
    <xf numFmtId="0" fontId="0" fillId="3" borderId="31" xfId="0" applyFill="1" applyBorder="1" applyAlignment="1" applyProtection="1">
      <alignment horizontal="left" vertical="top"/>
      <protection hidden="1"/>
    </xf>
    <xf numFmtId="1" fontId="6" fillId="3" borderId="31" xfId="0" applyNumberFormat="1" applyFont="1" applyFill="1" applyBorder="1" applyAlignment="1" applyProtection="1">
      <alignment horizontal="left" vertical="top"/>
      <protection hidden="1"/>
    </xf>
    <xf numFmtId="0" fontId="5" fillId="3" borderId="31" xfId="0" applyFont="1" applyFill="1" applyBorder="1" applyAlignment="1" applyProtection="1">
      <alignment horizontal="left" vertical="top"/>
      <protection hidden="1"/>
    </xf>
    <xf numFmtId="0" fontId="1" fillId="3" borderId="31" xfId="0" applyFont="1" applyFill="1" applyBorder="1" applyAlignment="1" applyProtection="1">
      <alignment horizontal="left" vertical="top"/>
      <protection hidden="1"/>
    </xf>
    <xf numFmtId="0" fontId="0" fillId="3" borderId="11" xfId="0" applyFill="1" applyBorder="1" applyAlignment="1" applyProtection="1">
      <alignment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15" fillId="3" borderId="30" xfId="0" applyFont="1" applyFill="1" applyBorder="1" applyAlignment="1" applyProtection="1">
      <alignment horizontal="left" vertical="top"/>
      <protection hidden="1"/>
    </xf>
    <xf numFmtId="0" fontId="25" fillId="3" borderId="31" xfId="0" applyFont="1" applyFill="1" applyBorder="1" applyAlignment="1" applyProtection="1">
      <alignment horizontal="left" vertical="top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5" fillId="0" borderId="37" xfId="0" applyFont="1" applyBorder="1" applyAlignment="1" applyProtection="1">
      <alignment horizontal="left" vertical="top"/>
      <protection hidden="1"/>
    </xf>
    <xf numFmtId="0" fontId="5" fillId="0" borderId="28" xfId="0" applyFont="1" applyBorder="1" applyAlignment="1" applyProtection="1">
      <alignment horizontal="left" vertical="top"/>
      <protection hidden="1"/>
    </xf>
    <xf numFmtId="0" fontId="5" fillId="0" borderId="18" xfId="0" applyFont="1" applyBorder="1" applyAlignment="1" applyProtection="1">
      <alignment horizontal="left" vertical="top"/>
      <protection hidden="1"/>
    </xf>
    <xf numFmtId="0" fontId="7" fillId="0" borderId="23" xfId="0" applyFont="1" applyBorder="1" applyAlignment="1" applyProtection="1">
      <alignment horizontal="left" vertical="top"/>
      <protection hidden="1"/>
    </xf>
    <xf numFmtId="0" fontId="5" fillId="0" borderId="21" xfId="0" applyFont="1" applyBorder="1" applyAlignment="1" applyProtection="1">
      <alignment horizontal="left" vertical="top"/>
      <protection hidden="1"/>
    </xf>
    <xf numFmtId="0" fontId="5" fillId="0" borderId="50" xfId="0" applyFont="1" applyBorder="1" applyAlignment="1" applyProtection="1">
      <alignment horizontal="left" vertical="top"/>
      <protection hidden="1"/>
    </xf>
    <xf numFmtId="1" fontId="5" fillId="0" borderId="0" xfId="0" applyNumberFormat="1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/>
      <protection hidden="1"/>
    </xf>
    <xf numFmtId="0" fontId="0" fillId="0" borderId="39" xfId="0" applyBorder="1" applyAlignment="1" applyProtection="1">
      <alignment horizontal="left" vertical="center"/>
      <protection hidden="1"/>
    </xf>
    <xf numFmtId="1" fontId="5" fillId="0" borderId="23" xfId="0" applyNumberFormat="1" applyFont="1" applyBorder="1" applyAlignment="1" applyProtection="1">
      <alignment horizontal="left" vertical="top"/>
      <protection hidden="1"/>
    </xf>
    <xf numFmtId="0" fontId="5" fillId="0" borderId="49" xfId="0" applyFont="1" applyBorder="1" applyAlignment="1" applyProtection="1">
      <alignment vertical="top"/>
      <protection hidden="1"/>
    </xf>
    <xf numFmtId="0" fontId="5" fillId="0" borderId="45" xfId="0" applyFont="1" applyBorder="1" applyAlignment="1" applyProtection="1">
      <alignment vertical="top"/>
      <protection hidden="1"/>
    </xf>
    <xf numFmtId="0" fontId="7" fillId="0" borderId="19" xfId="0" applyFont="1" applyBorder="1" applyAlignment="1" applyProtection="1">
      <alignment horizontal="left" vertical="top"/>
      <protection hidden="1"/>
    </xf>
    <xf numFmtId="1" fontId="5" fillId="0" borderId="19" xfId="0" applyNumberFormat="1" applyFont="1" applyBorder="1" applyAlignment="1" applyProtection="1">
      <alignment horizontal="left" vertical="top"/>
      <protection hidden="1"/>
    </xf>
    <xf numFmtId="0" fontId="7" fillId="0" borderId="28" xfId="0" applyFont="1" applyBorder="1" applyAlignment="1" applyProtection="1">
      <alignment horizontal="left" vertical="top"/>
      <protection hidden="1"/>
    </xf>
    <xf numFmtId="1" fontId="5" fillId="0" borderId="28" xfId="0" applyNumberFormat="1" applyFont="1" applyBorder="1" applyAlignment="1" applyProtection="1">
      <alignment horizontal="left" vertical="top"/>
      <protection hidden="1"/>
    </xf>
    <xf numFmtId="0" fontId="5" fillId="0" borderId="29" xfId="0" applyFont="1" applyBorder="1" applyAlignment="1" applyProtection="1">
      <alignment vertical="top"/>
      <protection hidden="1"/>
    </xf>
    <xf numFmtId="0" fontId="5" fillId="0" borderId="22" xfId="0" applyFont="1" applyBorder="1" applyAlignment="1" applyProtection="1">
      <alignment vertical="center"/>
      <protection hidden="1"/>
    </xf>
    <xf numFmtId="0" fontId="5" fillId="0" borderId="25" xfId="0" applyFont="1" applyBorder="1" applyAlignment="1" applyProtection="1">
      <alignment vertical="center"/>
      <protection hidden="1"/>
    </xf>
    <xf numFmtId="0" fontId="21" fillId="0" borderId="44" xfId="0" applyFont="1" applyBorder="1" applyProtection="1">
      <protection hidden="1"/>
    </xf>
    <xf numFmtId="0" fontId="5" fillId="3" borderId="0" xfId="0" applyFont="1" applyFill="1" applyProtection="1">
      <protection hidden="1"/>
    </xf>
    <xf numFmtId="0" fontId="7" fillId="0" borderId="0" xfId="0" applyFont="1" applyProtection="1">
      <protection hidden="1"/>
    </xf>
    <xf numFmtId="164" fontId="11" fillId="0" borderId="0" xfId="0" applyNumberFormat="1" applyFont="1" applyProtection="1">
      <protection hidden="1"/>
    </xf>
    <xf numFmtId="0" fontId="0" fillId="3" borderId="0" xfId="0" applyFill="1" applyProtection="1">
      <protection hidden="1"/>
    </xf>
    <xf numFmtId="164" fontId="10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0" fontId="26" fillId="3" borderId="6" xfId="0" applyFont="1" applyFill="1" applyBorder="1"/>
    <xf numFmtId="0" fontId="0" fillId="12" borderId="0" xfId="0" applyFill="1"/>
    <xf numFmtId="0" fontId="0" fillId="13" borderId="0" xfId="0" applyFill="1"/>
    <xf numFmtId="0" fontId="0" fillId="12" borderId="51" xfId="0" applyFill="1" applyBorder="1"/>
    <xf numFmtId="0" fontId="27" fillId="0" borderId="0" xfId="0" applyFont="1"/>
    <xf numFmtId="0" fontId="8" fillId="0" borderId="0" xfId="0" applyFont="1"/>
    <xf numFmtId="0" fontId="0" fillId="2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8" fillId="0" borderId="0" xfId="0" applyFont="1"/>
    <xf numFmtId="0" fontId="29" fillId="0" borderId="0" xfId="0" applyFont="1" applyAlignment="1">
      <alignment horizontal="center"/>
    </xf>
    <xf numFmtId="0" fontId="18" fillId="0" borderId="28" xfId="0" applyFont="1" applyBorder="1" applyAlignment="1" applyProtection="1">
      <alignment horizontal="center"/>
      <protection hidden="1"/>
    </xf>
    <xf numFmtId="0" fontId="18" fillId="0" borderId="28" xfId="0" applyFont="1" applyBorder="1" applyAlignment="1" applyProtection="1">
      <alignment horizontal="right"/>
      <protection hidden="1"/>
    </xf>
    <xf numFmtId="0" fontId="30" fillId="0" borderId="28" xfId="0" applyFont="1" applyBorder="1" applyAlignment="1" applyProtection="1">
      <alignment horizontal="right"/>
      <protection hidden="1"/>
    </xf>
    <xf numFmtId="164" fontId="31" fillId="0" borderId="0" xfId="0" applyNumberFormat="1" applyFont="1" applyAlignment="1" applyProtection="1">
      <alignment horizontal="center" vertical="center"/>
      <protection hidden="1"/>
    </xf>
    <xf numFmtId="164" fontId="31" fillId="0" borderId="28" xfId="0" applyNumberFormat="1" applyFont="1" applyBorder="1" applyAlignment="1" applyProtection="1">
      <alignment horizontal="center" vertical="center"/>
      <protection hidden="1"/>
    </xf>
    <xf numFmtId="0" fontId="0" fillId="11" borderId="0" xfId="0" applyFill="1" applyProtection="1">
      <protection hidden="1"/>
    </xf>
    <xf numFmtId="0" fontId="0" fillId="0" borderId="29" xfId="0" applyBorder="1" applyAlignment="1" applyProtection="1">
      <alignment horizontal="left" vertical="center"/>
      <protection hidden="1"/>
    </xf>
    <xf numFmtId="0" fontId="6" fillId="0" borderId="1" xfId="0" applyFont="1" applyBorder="1" applyProtection="1">
      <protection hidden="1"/>
    </xf>
    <xf numFmtId="14" fontId="0" fillId="0" borderId="0" xfId="0" applyNumberFormat="1" applyProtection="1">
      <protection hidden="1"/>
    </xf>
    <xf numFmtId="1" fontId="1" fillId="0" borderId="0" xfId="0" applyNumberFormat="1" applyFont="1" applyProtection="1">
      <protection hidden="1"/>
    </xf>
    <xf numFmtId="14" fontId="0" fillId="2" borderId="5" xfId="0" applyNumberFormat="1" applyFill="1" applyBorder="1" applyAlignment="1" applyProtection="1">
      <alignment horizontal="center"/>
      <protection locked="0"/>
    </xf>
    <xf numFmtId="14" fontId="0" fillId="2" borderId="4" xfId="0" applyNumberFormat="1" applyFill="1" applyBorder="1" applyAlignment="1" applyProtection="1">
      <alignment horizontal="center"/>
      <protection locked="0"/>
    </xf>
    <xf numFmtId="0" fontId="0" fillId="2" borderId="36" xfId="0" applyFill="1" applyBorder="1" applyProtection="1">
      <protection locked="0"/>
    </xf>
    <xf numFmtId="0" fontId="0" fillId="2" borderId="38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46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7" xfId="0" applyFill="1" applyBorder="1" applyProtection="1">
      <protection locked="0"/>
    </xf>
    <xf numFmtId="14" fontId="5" fillId="2" borderId="4" xfId="0" applyNumberFormat="1" applyFont="1" applyFill="1" applyBorder="1" applyAlignment="1" applyProtection="1">
      <alignment horizontal="center" vertical="top"/>
      <protection locked="0"/>
    </xf>
    <xf numFmtId="0" fontId="32" fillId="0" borderId="12" xfId="0" applyFont="1" applyBorder="1" applyAlignment="1" applyProtection="1">
      <alignment horizontal="left" vertical="center" wrapText="1"/>
      <protection hidden="1"/>
    </xf>
    <xf numFmtId="0" fontId="32" fillId="0" borderId="13" xfId="0" applyFont="1" applyBorder="1" applyAlignment="1" applyProtection="1">
      <alignment horizontal="left" vertical="center" wrapText="1"/>
      <protection hidden="1"/>
    </xf>
    <xf numFmtId="0" fontId="0" fillId="0" borderId="37" xfId="0" applyBorder="1" applyAlignment="1" applyProtection="1">
      <alignment horizontal="left" vertical="center" wrapText="1"/>
      <protection hidden="1"/>
    </xf>
    <xf numFmtId="0" fontId="0" fillId="0" borderId="28" xfId="0" applyBorder="1" applyAlignment="1" applyProtection="1">
      <alignment horizontal="left" vertical="center" wrapText="1"/>
      <protection hidden="1"/>
    </xf>
    <xf numFmtId="0" fontId="2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35" xfId="0" applyBorder="1" applyProtection="1">
      <protection locked="0"/>
    </xf>
  </cellXfs>
  <cellStyles count="1">
    <cellStyle name="Normal" xfId="0" builtinId="0"/>
  </cellStyles>
  <dxfs count="2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</dxfs>
  <tableStyles count="0" defaultTableStyle="TableStyleMedium2" defaultPivotStyle="PivotStyleLight16"/>
  <colors>
    <mruColors>
      <color rgb="FF005D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9525</xdr:rowOff>
    </xdr:from>
    <xdr:to>
      <xdr:col>1</xdr:col>
      <xdr:colOff>63500</xdr:colOff>
      <xdr:row>2</xdr:row>
      <xdr:rowOff>333375</xdr:rowOff>
    </xdr:to>
    <xdr:pic>
      <xdr:nvPicPr>
        <xdr:cNvPr id="3" name="Picture 2" descr="A colorful logo with a black background&#10;&#10;AI-generated content may be incorrect.">
          <a:extLst>
            <a:ext uri="{FF2B5EF4-FFF2-40B4-BE49-F238E27FC236}">
              <a16:creationId xmlns:a16="http://schemas.microsoft.com/office/drawing/2014/main" id="{B6B2659E-EB24-D150-07FC-4A52320E26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5" t="14364" r="14479" b="14300"/>
        <a:stretch>
          <a:fillRect/>
        </a:stretch>
      </xdr:blipFill>
      <xdr:spPr bwMode="auto">
        <a:xfrm>
          <a:off x="6350" y="9525"/>
          <a:ext cx="914400" cy="914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9E232E-C0C4-094B-A7E4-B4F484268BAC}" name="Table1" displayName="Table1" ref="B3:E17" totalsRowShown="0" headerRowDxfId="19" headerRowBorderDxfId="18">
  <autoFilter ref="B3:E17" xr:uid="{C89E232E-C0C4-094B-A7E4-B4F484268BAC}"/>
  <tableColumns count="4">
    <tableColumn id="1" xr3:uid="{0CA2738F-2CAA-4A43-A2B2-E1C77EC78074}" name="Category"/>
    <tableColumn id="2" xr3:uid="{9F60143F-1333-F64B-8205-EDC103BDDE8D}" name="Task"/>
    <tableColumn id="3" xr3:uid="{FB57744B-40C0-4745-AB84-42F1559287A9}" name="Motor challenge"/>
    <tableColumn id="4" xr3:uid="{63020FCA-FE91-7F4C-B4ED-287A4D46480C}" name="Process challeng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DC0CDB-A4BC-3E4F-845E-51C538852008}" name="Table2" displayName="Table2" ref="G11:H15" totalsRowShown="0" headerRowDxfId="17">
  <autoFilter ref="G11:H15" xr:uid="{CDDC0CDB-A4BC-3E4F-845E-51C538852008}"/>
  <tableColumns count="2">
    <tableColumn id="1" xr3:uid="{9A40C99B-795B-BC4E-BFF4-50C53CB05DA8}" name="Rating"/>
    <tableColumn id="2" xr3:uid="{60959016-775E-0141-8A74-F2B8D162D813}" name="Score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4279C2-FC76-3949-B3A3-34C3D03454DC}" name="Table3" displayName="Table3" ref="G18:H21" totalsRowShown="0">
  <autoFilter ref="G18:H21" xr:uid="{554279C2-FC76-3949-B3A3-34C3D03454DC}"/>
  <tableColumns count="2">
    <tableColumn id="1" xr3:uid="{3E9208F6-DE83-2A4E-8B5B-A06B33BEB6D7}" name="Mscale"/>
    <tableColumn id="2" xr3:uid="{9F4E5F66-45A5-7547-B300-BD3D7222E4AF}" name="Minterp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36712AB-7177-EA4C-80A9-BC7B8CA68AE7}" name="Table4" displayName="Table4" ref="G24:H27" totalsRowShown="0">
  <autoFilter ref="G24:H27" xr:uid="{336712AB-7177-EA4C-80A9-BC7B8CA68AE7}"/>
  <tableColumns count="2">
    <tableColumn id="1" xr3:uid="{6C214CD3-A82A-4B42-AE61-BE47D4D2FCA4}" name="Pscale"/>
    <tableColumn id="2" xr3:uid="{5452504B-0231-8248-8852-A7DC04175CC9}" name="Pinterp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B2BCA97-8923-A643-B7F4-2E282DDF635A}" name="Table5" displayName="Table5" ref="G30:L39" totalsRowShown="0" headerRowDxfId="15" dataDxfId="14">
  <autoFilter ref="G30:L39" xr:uid="{FB2BCA97-8923-A643-B7F4-2E282DDF635A}"/>
  <tableColumns count="6">
    <tableColumn id="1" xr3:uid="{894B773D-AD90-964E-B341-B4F2F295CBA5}" name="AgeMin" dataDxfId="13"/>
    <tableColumn id="2" xr3:uid="{FB33FCAB-2959-0E4E-8CE1-3530A2F06A5D}" name="AgeMax" dataDxfId="12"/>
    <tableColumn id="3" xr3:uid="{4E3E0A4E-7568-4747-AB60-711CD61CBED9}" name="MotorM" dataDxfId="11"/>
    <tableColumn id="4" xr3:uid="{C5186FAB-9D20-8C46-A2DF-A1100AA49A9C}" name="MotorSD" dataDxfId="10"/>
    <tableColumn id="5" xr3:uid="{0EB569AB-DE43-FD4F-9B8B-AF863C9A1A0F}" name="ProcessM" dataDxfId="9"/>
    <tableColumn id="6" xr3:uid="{CBC1DE29-0715-CA4F-AA7F-858CC834EFC8}" name="ProcessSD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E2A7F-BE1E-4485-8599-CADB21A86B44}">
  <sheetPr codeName="Sheet1"/>
  <dimension ref="A1:O117"/>
  <sheetViews>
    <sheetView showGridLines="0" tabSelected="1" showWhiteSpace="0" topLeftCell="A2" zoomScale="188" zoomScaleNormal="188" zoomScaleSheetLayoutView="130" workbookViewId="0">
      <selection activeCell="C4" sqref="C4"/>
    </sheetView>
  </sheetViews>
  <sheetFormatPr baseColWidth="10" defaultColWidth="8.83203125" defaultRowHeight="15" x14ac:dyDescent="0.2"/>
  <cols>
    <col min="1" max="1" width="12.33203125" style="9" customWidth="1"/>
    <col min="2" max="2" width="1.6640625" style="9" customWidth="1"/>
    <col min="3" max="3" width="13.33203125" style="9" customWidth="1"/>
    <col min="4" max="4" width="4.6640625" style="9" customWidth="1"/>
    <col min="5" max="5" width="12.1640625" style="9" customWidth="1"/>
    <col min="6" max="6" width="11.1640625" style="9" customWidth="1"/>
    <col min="7" max="7" width="1.33203125" style="9" customWidth="1"/>
    <col min="8" max="8" width="4.6640625" style="9" customWidth="1"/>
    <col min="9" max="9" width="12.33203125" style="9" customWidth="1"/>
    <col min="10" max="10" width="1.6640625" style="9" customWidth="1"/>
    <col min="11" max="11" width="13.33203125" style="9" customWidth="1"/>
    <col min="12" max="12" width="4.6640625" style="9" customWidth="1"/>
    <col min="13" max="13" width="12.1640625" style="9" customWidth="1"/>
    <col min="14" max="14" width="11.1640625" style="9" customWidth="1"/>
    <col min="15" max="15" width="1.33203125" style="9" customWidth="1"/>
    <col min="16" max="16" width="1.5" style="9" customWidth="1"/>
    <col min="17" max="16384" width="8.83203125" style="9"/>
  </cols>
  <sheetData>
    <row r="1" spans="1:15" ht="24" x14ac:dyDescent="0.3">
      <c r="C1" s="1"/>
    </row>
    <row r="2" spans="1:15" ht="24" x14ac:dyDescent="0.3">
      <c r="C2" s="120" t="s">
        <v>78</v>
      </c>
    </row>
    <row r="3" spans="1:15" ht="32.5" customHeight="1" x14ac:dyDescent="0.2"/>
    <row r="4" spans="1:15" x14ac:dyDescent="0.2">
      <c r="A4" s="10" t="s">
        <v>0</v>
      </c>
      <c r="C4" s="81"/>
      <c r="D4" s="11"/>
      <c r="E4" s="11"/>
      <c r="F4" s="11"/>
      <c r="G4" s="11"/>
      <c r="H4" s="11"/>
      <c r="I4" s="12"/>
      <c r="L4" s="10" t="s">
        <v>1</v>
      </c>
      <c r="N4" s="186"/>
    </row>
    <row r="5" spans="1:15" ht="10" customHeight="1" x14ac:dyDescent="0.2"/>
    <row r="6" spans="1:15" x14ac:dyDescent="0.2">
      <c r="A6" s="10" t="s">
        <v>2</v>
      </c>
      <c r="C6" s="185"/>
      <c r="L6" s="10" t="s">
        <v>3</v>
      </c>
      <c r="N6" s="3">
        <f>DATEDIF(C6,N4,"Y")</f>
        <v>0</v>
      </c>
    </row>
    <row r="7" spans="1:15" ht="8.5" customHeight="1" x14ac:dyDescent="0.2">
      <c r="F7" s="13"/>
      <c r="G7" s="13"/>
    </row>
    <row r="8" spans="1:15" x14ac:dyDescent="0.2">
      <c r="A8" s="10" t="s">
        <v>4</v>
      </c>
      <c r="D8" s="81"/>
      <c r="E8" s="11"/>
      <c r="F8" s="11"/>
      <c r="G8" s="11"/>
      <c r="H8" s="11"/>
      <c r="I8" s="11"/>
      <c r="J8" s="11"/>
      <c r="K8" s="11"/>
      <c r="L8" s="11"/>
      <c r="M8" s="11"/>
      <c r="N8" s="12"/>
    </row>
    <row r="9" spans="1:15" ht="22" customHeight="1" thickBot="1" x14ac:dyDescent="0.25"/>
    <row r="10" spans="1:15" ht="18" customHeight="1" x14ac:dyDescent="0.25">
      <c r="A10" s="4" t="s">
        <v>64</v>
      </c>
      <c r="B10" s="14"/>
      <c r="C10" s="14"/>
      <c r="D10" s="14"/>
      <c r="E10" s="14"/>
      <c r="F10" s="14"/>
      <c r="G10" s="15"/>
      <c r="I10" s="4" t="s">
        <v>5</v>
      </c>
      <c r="J10" s="14"/>
      <c r="K10" s="14"/>
      <c r="L10" s="14"/>
      <c r="M10" s="14"/>
      <c r="N10" s="14"/>
      <c r="O10" s="15"/>
    </row>
    <row r="11" spans="1:15" ht="19" customHeight="1" x14ac:dyDescent="0.2">
      <c r="A11" s="8" t="s">
        <v>6</v>
      </c>
      <c r="B11" s="16"/>
      <c r="C11" s="16"/>
      <c r="D11" s="16"/>
      <c r="E11" s="16"/>
      <c r="F11" s="16"/>
      <c r="G11" s="17"/>
      <c r="I11" s="8" t="s">
        <v>6</v>
      </c>
      <c r="J11" s="16"/>
      <c r="K11" s="16"/>
      <c r="L11" s="16"/>
      <c r="M11" s="16"/>
      <c r="N11" s="16"/>
      <c r="O11" s="17"/>
    </row>
    <row r="12" spans="1:15" x14ac:dyDescent="0.2">
      <c r="A12" s="187"/>
      <c r="B12" s="18"/>
      <c r="C12" s="18"/>
      <c r="D12" s="18"/>
      <c r="E12" s="18"/>
      <c r="F12" s="19"/>
      <c r="G12" s="20"/>
      <c r="I12" s="187"/>
      <c r="J12" s="18"/>
      <c r="K12" s="18"/>
      <c r="L12" s="18"/>
      <c r="M12" s="18"/>
      <c r="N12" s="19"/>
      <c r="O12" s="20"/>
    </row>
    <row r="13" spans="1:15" ht="19" customHeight="1" x14ac:dyDescent="0.2">
      <c r="A13" s="21" t="s">
        <v>7</v>
      </c>
      <c r="G13" s="20"/>
      <c r="I13" s="21" t="s">
        <v>7</v>
      </c>
      <c r="O13" s="20"/>
    </row>
    <row r="14" spans="1:15" x14ac:dyDescent="0.2">
      <c r="A14" s="187"/>
      <c r="B14" s="18"/>
      <c r="C14" s="18"/>
      <c r="D14" s="18"/>
      <c r="E14" s="18"/>
      <c r="F14" s="19"/>
      <c r="G14" s="20"/>
      <c r="I14" s="188"/>
      <c r="J14" s="11"/>
      <c r="K14" s="11"/>
      <c r="L14" s="11"/>
      <c r="M14" s="11"/>
      <c r="N14" s="12"/>
      <c r="O14" s="20"/>
    </row>
    <row r="15" spans="1:15" ht="19" customHeight="1" x14ac:dyDescent="0.2">
      <c r="A15" s="21" t="s">
        <v>75</v>
      </c>
      <c r="G15" s="20"/>
      <c r="I15" s="21" t="s">
        <v>77</v>
      </c>
      <c r="O15" s="20"/>
    </row>
    <row r="16" spans="1:15" x14ac:dyDescent="0.2">
      <c r="A16" s="22" t="str">
        <f>_xlfn.XLOOKUP(A14,Table1[Task],Table1[Motor challenge]," ")</f>
        <v xml:space="preserve"> </v>
      </c>
      <c r="B16" s="23"/>
      <c r="C16" s="23"/>
      <c r="D16" s="23"/>
      <c r="E16" s="24"/>
      <c r="G16" s="20"/>
      <c r="I16" s="25" t="str">
        <f>_xlfn.XLOOKUP(I14,Table1[Task],Table1[Motor challenge]," ")</f>
        <v xml:space="preserve"> </v>
      </c>
      <c r="J16" s="26"/>
      <c r="K16" s="26"/>
      <c r="L16" s="26"/>
      <c r="M16" s="27"/>
      <c r="O16" s="20"/>
    </row>
    <row r="17" spans="1:15" ht="19" customHeight="1" x14ac:dyDescent="0.2">
      <c r="A17" s="21" t="s">
        <v>76</v>
      </c>
      <c r="G17" s="20"/>
      <c r="I17" s="21" t="s">
        <v>76</v>
      </c>
      <c r="O17" s="20"/>
    </row>
    <row r="18" spans="1:15" x14ac:dyDescent="0.2">
      <c r="A18" s="28" t="str">
        <f>_xlfn.XLOOKUP(A14,Table1[Task],Table1[Process challenge]," ")</f>
        <v xml:space="preserve"> </v>
      </c>
      <c r="B18" s="26"/>
      <c r="C18" s="26"/>
      <c r="D18" s="26"/>
      <c r="E18" s="27"/>
      <c r="G18" s="20"/>
      <c r="I18" s="28" t="str">
        <f>_xlfn.XLOOKUP(I14,Table1[Task],Table1[Process challenge]," ")</f>
        <v xml:space="preserve"> </v>
      </c>
      <c r="J18" s="26"/>
      <c r="K18" s="26"/>
      <c r="L18" s="26"/>
      <c r="M18" s="27"/>
      <c r="O18" s="20"/>
    </row>
    <row r="19" spans="1:15" ht="8" customHeight="1" thickBot="1" x14ac:dyDescent="0.25">
      <c r="A19" s="29"/>
      <c r="B19" s="30"/>
      <c r="C19" s="30"/>
      <c r="D19" s="30"/>
      <c r="E19" s="30"/>
      <c r="F19" s="30"/>
      <c r="G19" s="31"/>
      <c r="I19" s="29"/>
      <c r="J19" s="30"/>
      <c r="K19" s="30"/>
      <c r="L19" s="30"/>
      <c r="M19" s="30"/>
      <c r="N19" s="30"/>
      <c r="O19" s="31"/>
    </row>
    <row r="20" spans="1:15" ht="17" thickBot="1" x14ac:dyDescent="0.25">
      <c r="A20" s="32"/>
    </row>
    <row r="21" spans="1:15" ht="19" x14ac:dyDescent="0.25">
      <c r="A21" s="4" t="s">
        <v>8</v>
      </c>
      <c r="B21" s="14"/>
      <c r="C21" s="14"/>
      <c r="D21" s="14"/>
      <c r="E21" s="14"/>
      <c r="F21" s="14"/>
      <c r="G21" s="14"/>
      <c r="H21" s="14"/>
      <c r="I21" s="86" t="s">
        <v>9</v>
      </c>
      <c r="J21" s="14"/>
      <c r="K21" s="14"/>
      <c r="L21" s="14"/>
      <c r="M21" s="14"/>
      <c r="N21" s="14"/>
      <c r="O21" s="15"/>
    </row>
    <row r="22" spans="1:15" ht="21" customHeight="1" x14ac:dyDescent="0.2">
      <c r="A22" s="90" t="s">
        <v>150</v>
      </c>
      <c r="B22" s="16"/>
      <c r="C22" s="16"/>
      <c r="D22" s="16"/>
      <c r="E22" s="16"/>
      <c r="F22" s="16"/>
      <c r="G22" s="91"/>
      <c r="I22" s="90" t="s">
        <v>151</v>
      </c>
      <c r="J22" s="16"/>
      <c r="K22" s="16"/>
      <c r="L22" s="16"/>
      <c r="M22" s="16"/>
      <c r="N22" s="16"/>
      <c r="O22" s="17"/>
    </row>
    <row r="23" spans="1:15" ht="16" customHeight="1" x14ac:dyDescent="0.2">
      <c r="A23" s="92" t="e">
        <f>A55</f>
        <v>#VALUE!</v>
      </c>
      <c r="C23" s="182" t="e">
        <f>INDEX(Table3[Minterp],MATCH(A23, Table3[Mscale],1))</f>
        <v>#VALUE!</v>
      </c>
      <c r="D23" s="26"/>
      <c r="E23" s="26"/>
      <c r="F23" s="27"/>
      <c r="G23" s="93"/>
      <c r="I23" s="92" t="e">
        <f>A87</f>
        <v>#VALUE!</v>
      </c>
      <c r="K23" s="83" t="e">
        <f>INDEX(Table4[Pinterp],MATCH(I23, Table4[Pscale],1))</f>
        <v>#VALUE!</v>
      </c>
      <c r="L23" s="23"/>
      <c r="M23" s="23"/>
      <c r="N23" s="24"/>
      <c r="O23" s="20"/>
    </row>
    <row r="24" spans="1:15" ht="18" customHeight="1" x14ac:dyDescent="0.2">
      <c r="A24" s="157" t="e">
        <f>IF(A23&lt;10,"Invalid results: Skill ratings too low",IF(A23&gt;88, "Invalid results: Skill ratings too high",""))</f>
        <v>#VALUE!</v>
      </c>
      <c r="B24" s="94"/>
      <c r="C24" s="94"/>
      <c r="D24" s="94"/>
      <c r="E24" s="94"/>
      <c r="F24" s="94"/>
      <c r="G24" s="95"/>
      <c r="I24" s="105" t="e">
        <f>IF(I23&lt;19,"Invalid results: Skill ratings too low",IF(I23&gt;82, "Invalid results: Skill ratings too high",""))</f>
        <v>#VALUE!</v>
      </c>
      <c r="J24" s="94"/>
      <c r="K24" s="94"/>
      <c r="L24" s="94"/>
      <c r="M24" s="94"/>
      <c r="N24" s="94"/>
      <c r="O24" s="96"/>
    </row>
    <row r="25" spans="1:15" ht="7" customHeight="1" x14ac:dyDescent="0.2">
      <c r="A25" s="87"/>
      <c r="O25" s="20"/>
    </row>
    <row r="26" spans="1:15" ht="17" customHeight="1" thickBot="1" x14ac:dyDescent="0.25">
      <c r="A26" s="88" t="s">
        <v>79</v>
      </c>
      <c r="B26" s="30"/>
      <c r="C26" s="30"/>
      <c r="D26" s="89"/>
      <c r="E26" s="30"/>
      <c r="F26" s="30"/>
      <c r="G26" s="30"/>
      <c r="H26" s="30"/>
      <c r="I26" s="175"/>
      <c r="J26" s="177" t="s">
        <v>149</v>
      </c>
      <c r="K26" s="118" t="e" cm="1">
        <f t="array" ref="K26">_xlfn.LET(_xlpm.age,N6,_xlpm.scaled,ROUND(A23,0),_xlpm.mean,_xlfn.XLOOKUP(1,(_xlpm.age&gt;=Table5[AgeMin])*(_xlpm.age&lt;=Table5[AgeMax]),Table5[MotorM]),_xlpm.sdev,_xlfn.XLOOKUP(1,(_xlpm.age&gt;=Table5[AgeMin])*(_xlpm.age&lt;=Table5[AgeMax]),Table5[MotorSD]),_xlpm.z,(_xlpm.scaled-_xlpm.mean)/_xlpm.sdev,IF(OR(_xlpm.scaled&lt;10,_xlpm.scaled&gt;88),"INVALID",IFERROR(IF(_xlpm.z&gt;3,"&gt; 3.0",IF(_xlpm.z&lt;-3,"&lt; -3.0",ROUND(_xlpm.z,1))),"")))</f>
        <v>#VALUE!</v>
      </c>
      <c r="L26" s="176"/>
      <c r="M26" s="177" t="s">
        <v>148</v>
      </c>
      <c r="N26" s="119" t="e" cm="1">
        <f t="array" ref="N26">_xlfn.LET(_xlpm.age,N6,_xlpm.scaled,ROUND(I23,0),_xlpm.mean,_xlfn.XLOOKUP(1,(_xlpm.age&gt;=Table5[AgeMin])*(_xlpm.age&lt;=Table5[AgeMax]),Table5[ProcessM]),_xlpm.sdev,_xlfn.XLOOKUP(1,(_xlpm.age&gt;=Table5[AgeMin])*(_xlpm.age&lt;=Table5[AgeMax]),Table5[ProcessSD]),_xlpm.z,(_xlpm.scaled-_xlpm.mean)/_xlpm.sdev,IF(OR(_xlpm.scaled&lt;19,_xlpm.scaled&gt;82),"INVALID",IFERROR(IF(_xlpm.z&gt;3,"&gt; 3.0",IF(_xlpm.z&lt;-3,"&lt; -3.0",ROUND(_xlpm.z,1))),"")))</f>
        <v>#VALUE!</v>
      </c>
      <c r="O26" s="31"/>
    </row>
    <row r="27" spans="1:15" ht="18" customHeight="1" x14ac:dyDescent="0.2">
      <c r="A27" s="10" t="s">
        <v>71</v>
      </c>
    </row>
    <row r="28" spans="1:15" ht="40" customHeight="1" x14ac:dyDescent="0.2"/>
    <row r="29" spans="1:15" ht="40" customHeight="1" thickBot="1" x14ac:dyDescent="0.25"/>
    <row r="30" spans="1:15" ht="40" customHeight="1" thickBot="1" x14ac:dyDescent="0.25">
      <c r="A30" s="121"/>
      <c r="C30" s="58"/>
      <c r="F30" s="51"/>
      <c r="G30" s="51"/>
      <c r="H30" s="50"/>
      <c r="I30" s="121"/>
      <c r="K30" s="58"/>
      <c r="O30" s="102"/>
    </row>
    <row r="31" spans="1:15" ht="20" thickBot="1" x14ac:dyDescent="0.3">
      <c r="A31" s="4" t="s">
        <v>80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spans="1:15" ht="16" x14ac:dyDescent="0.2">
      <c r="A32" s="7" t="s">
        <v>10</v>
      </c>
      <c r="B32" s="33"/>
      <c r="C32" s="33"/>
      <c r="D32" s="33"/>
      <c r="E32" s="33"/>
      <c r="F32" s="33"/>
      <c r="G32" s="34"/>
      <c r="H32" s="161"/>
      <c r="I32" s="7" t="s">
        <v>11</v>
      </c>
      <c r="J32" s="33"/>
      <c r="K32" s="33"/>
      <c r="L32" s="33"/>
      <c r="M32" s="33"/>
      <c r="N32" s="33"/>
      <c r="O32" s="34"/>
    </row>
    <row r="33" spans="1:15" x14ac:dyDescent="0.2">
      <c r="A33" s="8" t="s">
        <v>81</v>
      </c>
      <c r="B33" s="35"/>
      <c r="C33" s="35"/>
      <c r="D33" s="35"/>
      <c r="E33" s="36" t="s">
        <v>12</v>
      </c>
      <c r="F33" s="162" t="s">
        <v>13</v>
      </c>
      <c r="G33" s="37"/>
      <c r="H33" s="161"/>
      <c r="I33" s="21" t="s">
        <v>81</v>
      </c>
      <c r="J33" s="10"/>
      <c r="K33" s="10"/>
      <c r="L33" s="38"/>
      <c r="M33" s="39" t="s">
        <v>14</v>
      </c>
      <c r="N33" s="162" t="s">
        <v>13</v>
      </c>
      <c r="O33" s="20"/>
    </row>
    <row r="34" spans="1:15" x14ac:dyDescent="0.2">
      <c r="A34" s="40" t="s">
        <v>62</v>
      </c>
      <c r="B34" s="41"/>
      <c r="C34" s="41"/>
      <c r="D34" s="41"/>
      <c r="E34" s="42" t="s">
        <v>15</v>
      </c>
      <c r="F34" s="163"/>
      <c r="G34" s="37"/>
      <c r="H34" s="161"/>
      <c r="I34" s="40" t="s">
        <v>62</v>
      </c>
      <c r="J34" s="41"/>
      <c r="K34" s="41"/>
      <c r="L34" s="43"/>
      <c r="M34" s="42" t="s">
        <v>16</v>
      </c>
      <c r="N34" s="162"/>
      <c r="O34" s="20"/>
    </row>
    <row r="35" spans="1:15" ht="16.5" customHeight="1" x14ac:dyDescent="0.2">
      <c r="A35" s="155" t="s">
        <v>17</v>
      </c>
      <c r="B35" s="44"/>
      <c r="C35" s="44"/>
      <c r="D35" s="44"/>
      <c r="E35" s="189"/>
      <c r="F35" s="178" t="str">
        <f t="shared" ref="F35:F50" si="0">_xlfn.XLOOKUP(E35, Rating,Score, "Not found")</f>
        <v>Not found</v>
      </c>
      <c r="G35" s="45"/>
      <c r="H35" s="158"/>
      <c r="I35" s="155" t="s">
        <v>17</v>
      </c>
      <c r="J35" s="44"/>
      <c r="K35" s="44"/>
      <c r="L35" s="44"/>
      <c r="M35" s="191"/>
      <c r="N35" s="97" t="str">
        <f t="shared" ref="N35:N50" si="1">_xlfn.XLOOKUP(M35, Rating, Score, "Not found")</f>
        <v>Not found</v>
      </c>
      <c r="O35" s="20"/>
    </row>
    <row r="36" spans="1:15" ht="16.5" customHeight="1" x14ac:dyDescent="0.2">
      <c r="A36" s="155" t="s">
        <v>18</v>
      </c>
      <c r="B36" s="44"/>
      <c r="C36" s="44"/>
      <c r="D36" s="44"/>
      <c r="E36" s="189"/>
      <c r="F36" s="178" t="str">
        <f t="shared" si="0"/>
        <v>Not found</v>
      </c>
      <c r="G36" s="45"/>
      <c r="H36" s="158"/>
      <c r="I36" s="155" t="s">
        <v>18</v>
      </c>
      <c r="J36" s="44"/>
      <c r="K36" s="44"/>
      <c r="L36" s="44"/>
      <c r="M36" s="191"/>
      <c r="N36" s="97" t="str">
        <f t="shared" si="1"/>
        <v>Not found</v>
      </c>
      <c r="O36" s="20"/>
    </row>
    <row r="37" spans="1:15" ht="16.5" customHeight="1" x14ac:dyDescent="0.2">
      <c r="A37" s="155" t="s">
        <v>19</v>
      </c>
      <c r="B37" s="44"/>
      <c r="C37" s="44"/>
      <c r="D37" s="44"/>
      <c r="E37" s="189"/>
      <c r="F37" s="178" t="str">
        <f t="shared" si="0"/>
        <v>Not found</v>
      </c>
      <c r="G37" s="45"/>
      <c r="H37" s="158"/>
      <c r="I37" s="155" t="s">
        <v>19</v>
      </c>
      <c r="J37" s="44"/>
      <c r="K37" s="44"/>
      <c r="L37" s="44"/>
      <c r="M37" s="191"/>
      <c r="N37" s="97" t="str">
        <f t="shared" si="1"/>
        <v>Not found</v>
      </c>
      <c r="O37" s="20"/>
    </row>
    <row r="38" spans="1:15" ht="16.5" customHeight="1" x14ac:dyDescent="0.2">
      <c r="A38" s="155" t="s">
        <v>20</v>
      </c>
      <c r="B38" s="44"/>
      <c r="C38" s="44"/>
      <c r="D38" s="44"/>
      <c r="E38" s="189"/>
      <c r="F38" s="178" t="str">
        <f t="shared" si="0"/>
        <v>Not found</v>
      </c>
      <c r="G38" s="45"/>
      <c r="H38" s="158"/>
      <c r="I38" s="155" t="s">
        <v>20</v>
      </c>
      <c r="J38" s="44"/>
      <c r="K38" s="44"/>
      <c r="L38" s="44"/>
      <c r="M38" s="191"/>
      <c r="N38" s="97" t="str">
        <f t="shared" si="1"/>
        <v>Not found</v>
      </c>
      <c r="O38" s="20"/>
    </row>
    <row r="39" spans="1:15" ht="16.5" customHeight="1" x14ac:dyDescent="0.2">
      <c r="A39" s="155" t="s">
        <v>21</v>
      </c>
      <c r="B39" s="44"/>
      <c r="C39" s="44"/>
      <c r="D39" s="44"/>
      <c r="E39" s="189"/>
      <c r="F39" s="178" t="str">
        <f t="shared" si="0"/>
        <v>Not found</v>
      </c>
      <c r="G39" s="45"/>
      <c r="H39" s="158"/>
      <c r="I39" s="155" t="s">
        <v>21</v>
      </c>
      <c r="J39" s="44"/>
      <c r="K39" s="44"/>
      <c r="L39" s="44"/>
      <c r="M39" s="191"/>
      <c r="N39" s="97" t="str">
        <f t="shared" si="1"/>
        <v>Not found</v>
      </c>
      <c r="O39" s="20"/>
    </row>
    <row r="40" spans="1:15" ht="16.5" customHeight="1" x14ac:dyDescent="0.2">
      <c r="A40" s="155" t="s">
        <v>22</v>
      </c>
      <c r="B40" s="44"/>
      <c r="C40" s="44"/>
      <c r="D40" s="44"/>
      <c r="E40" s="189"/>
      <c r="F40" s="178" t="str">
        <f t="shared" si="0"/>
        <v>Not found</v>
      </c>
      <c r="G40" s="45"/>
      <c r="H40" s="158"/>
      <c r="I40" s="155" t="s">
        <v>22</v>
      </c>
      <c r="J40" s="44"/>
      <c r="K40" s="44"/>
      <c r="L40" s="44"/>
      <c r="M40" s="191"/>
      <c r="N40" s="97" t="str">
        <f t="shared" si="1"/>
        <v>Not found</v>
      </c>
      <c r="O40" s="20"/>
    </row>
    <row r="41" spans="1:15" ht="16.5" customHeight="1" x14ac:dyDescent="0.2">
      <c r="A41" s="155" t="s">
        <v>23</v>
      </c>
      <c r="B41" s="44"/>
      <c r="C41" s="44"/>
      <c r="D41" s="44"/>
      <c r="E41" s="189"/>
      <c r="F41" s="178" t="str">
        <f t="shared" si="0"/>
        <v>Not found</v>
      </c>
      <c r="G41" s="45"/>
      <c r="H41" s="158"/>
      <c r="I41" s="155" t="s">
        <v>23</v>
      </c>
      <c r="J41" s="44"/>
      <c r="K41" s="44"/>
      <c r="L41" s="44"/>
      <c r="M41" s="191"/>
      <c r="N41" s="97" t="str">
        <f t="shared" si="1"/>
        <v>Not found</v>
      </c>
      <c r="O41" s="20"/>
    </row>
    <row r="42" spans="1:15" ht="16.5" customHeight="1" x14ac:dyDescent="0.2">
      <c r="A42" s="155" t="s">
        <v>24</v>
      </c>
      <c r="B42" s="44"/>
      <c r="C42" s="44"/>
      <c r="D42" s="44"/>
      <c r="E42" s="189"/>
      <c r="F42" s="178" t="str">
        <f t="shared" si="0"/>
        <v>Not found</v>
      </c>
      <c r="G42" s="45"/>
      <c r="H42" s="158"/>
      <c r="I42" s="155" t="s">
        <v>24</v>
      </c>
      <c r="J42" s="44"/>
      <c r="K42" s="44"/>
      <c r="L42" s="44"/>
      <c r="M42" s="191"/>
      <c r="N42" s="97" t="str">
        <f t="shared" si="1"/>
        <v>Not found</v>
      </c>
      <c r="O42" s="20"/>
    </row>
    <row r="43" spans="1:15" ht="16.5" customHeight="1" x14ac:dyDescent="0.2">
      <c r="A43" s="155" t="s">
        <v>25</v>
      </c>
      <c r="B43" s="44"/>
      <c r="C43" s="44"/>
      <c r="D43" s="44"/>
      <c r="E43" s="189"/>
      <c r="F43" s="178" t="str">
        <f t="shared" si="0"/>
        <v>Not found</v>
      </c>
      <c r="G43" s="45"/>
      <c r="H43" s="158"/>
      <c r="I43" s="155" t="s">
        <v>25</v>
      </c>
      <c r="J43" s="44"/>
      <c r="K43" s="44"/>
      <c r="L43" s="44"/>
      <c r="M43" s="191"/>
      <c r="N43" s="97" t="str">
        <f t="shared" si="1"/>
        <v>Not found</v>
      </c>
      <c r="O43" s="20"/>
    </row>
    <row r="44" spans="1:15" ht="16.5" customHeight="1" x14ac:dyDescent="0.2">
      <c r="A44" s="155" t="s">
        <v>26</v>
      </c>
      <c r="B44" s="44"/>
      <c r="C44" s="44"/>
      <c r="D44" s="44"/>
      <c r="E44" s="189"/>
      <c r="F44" s="178" t="str">
        <f t="shared" si="0"/>
        <v>Not found</v>
      </c>
      <c r="G44" s="45"/>
      <c r="H44" s="158"/>
      <c r="I44" s="155" t="s">
        <v>26</v>
      </c>
      <c r="J44" s="44"/>
      <c r="K44" s="44"/>
      <c r="L44" s="44"/>
      <c r="M44" s="191"/>
      <c r="N44" s="97" t="str">
        <f t="shared" si="1"/>
        <v>Not found</v>
      </c>
      <c r="O44" s="20"/>
    </row>
    <row r="45" spans="1:15" ht="16.5" customHeight="1" x14ac:dyDescent="0.2">
      <c r="A45" s="155" t="s">
        <v>27</v>
      </c>
      <c r="B45" s="44"/>
      <c r="C45" s="44"/>
      <c r="D45" s="44"/>
      <c r="E45" s="189"/>
      <c r="F45" s="178" t="str">
        <f t="shared" si="0"/>
        <v>Not found</v>
      </c>
      <c r="G45" s="45"/>
      <c r="H45" s="158"/>
      <c r="I45" s="155" t="s">
        <v>27</v>
      </c>
      <c r="J45" s="44"/>
      <c r="K45" s="44"/>
      <c r="L45" s="44"/>
      <c r="M45" s="191"/>
      <c r="N45" s="97" t="str">
        <f t="shared" si="1"/>
        <v>Not found</v>
      </c>
      <c r="O45" s="20"/>
    </row>
    <row r="46" spans="1:15" ht="16.5" customHeight="1" x14ac:dyDescent="0.2">
      <c r="A46" s="155" t="s">
        <v>28</v>
      </c>
      <c r="B46" s="44"/>
      <c r="C46" s="44"/>
      <c r="D46" s="44"/>
      <c r="E46" s="189"/>
      <c r="F46" s="178" t="str">
        <f t="shared" si="0"/>
        <v>Not found</v>
      </c>
      <c r="G46" s="45"/>
      <c r="H46" s="158"/>
      <c r="I46" s="155" t="s">
        <v>28</v>
      </c>
      <c r="J46" s="44"/>
      <c r="K46" s="44"/>
      <c r="L46" s="44"/>
      <c r="M46" s="191"/>
      <c r="N46" s="97" t="str">
        <f t="shared" si="1"/>
        <v>Not found</v>
      </c>
      <c r="O46" s="20"/>
    </row>
    <row r="47" spans="1:15" ht="16.5" customHeight="1" x14ac:dyDescent="0.2">
      <c r="A47" s="155" t="s">
        <v>29</v>
      </c>
      <c r="B47" s="44"/>
      <c r="C47" s="44"/>
      <c r="D47" s="44"/>
      <c r="E47" s="189"/>
      <c r="F47" s="178" t="str">
        <f t="shared" si="0"/>
        <v>Not found</v>
      </c>
      <c r="G47" s="45"/>
      <c r="H47" s="158"/>
      <c r="I47" s="155" t="s">
        <v>29</v>
      </c>
      <c r="J47" s="44"/>
      <c r="K47" s="44"/>
      <c r="L47" s="44"/>
      <c r="M47" s="191"/>
      <c r="N47" s="97" t="str">
        <f t="shared" si="1"/>
        <v>Not found</v>
      </c>
      <c r="O47" s="20"/>
    </row>
    <row r="48" spans="1:15" ht="16.5" customHeight="1" x14ac:dyDescent="0.2">
      <c r="A48" s="155" t="s">
        <v>30</v>
      </c>
      <c r="B48" s="44"/>
      <c r="C48" s="44"/>
      <c r="D48" s="44"/>
      <c r="E48" s="189"/>
      <c r="F48" s="178" t="str">
        <f t="shared" si="0"/>
        <v>Not found</v>
      </c>
      <c r="G48" s="45"/>
      <c r="H48" s="158"/>
      <c r="I48" s="155" t="s">
        <v>30</v>
      </c>
      <c r="J48" s="44"/>
      <c r="K48" s="44"/>
      <c r="L48" s="44"/>
      <c r="M48" s="191"/>
      <c r="N48" s="97" t="str">
        <f t="shared" si="1"/>
        <v>Not found</v>
      </c>
      <c r="O48" s="20"/>
    </row>
    <row r="49" spans="1:15" ht="16.5" customHeight="1" x14ac:dyDescent="0.2">
      <c r="A49" s="155" t="s">
        <v>31</v>
      </c>
      <c r="B49" s="44"/>
      <c r="C49" s="44"/>
      <c r="D49" s="44"/>
      <c r="E49" s="189"/>
      <c r="F49" s="178" t="str">
        <f t="shared" si="0"/>
        <v>Not found</v>
      </c>
      <c r="G49" s="45"/>
      <c r="H49" s="158"/>
      <c r="I49" s="155" t="s">
        <v>31</v>
      </c>
      <c r="J49" s="44"/>
      <c r="K49" s="44"/>
      <c r="L49" s="44"/>
      <c r="M49" s="191"/>
      <c r="N49" s="97" t="str">
        <f t="shared" si="1"/>
        <v>Not found</v>
      </c>
      <c r="O49" s="20"/>
    </row>
    <row r="50" spans="1:15" ht="16.5" customHeight="1" thickBot="1" x14ac:dyDescent="0.25">
      <c r="A50" s="156" t="s">
        <v>32</v>
      </c>
      <c r="B50" s="46"/>
      <c r="C50" s="46"/>
      <c r="D50" s="46"/>
      <c r="E50" s="190"/>
      <c r="F50" s="179" t="str">
        <f t="shared" si="0"/>
        <v>Not found</v>
      </c>
      <c r="G50" s="48"/>
      <c r="H50" s="49"/>
      <c r="I50" s="156" t="s">
        <v>32</v>
      </c>
      <c r="J50" s="46"/>
      <c r="K50" s="46"/>
      <c r="L50" s="46"/>
      <c r="M50" s="192"/>
      <c r="N50" s="47" t="str">
        <f t="shared" si="1"/>
        <v>Not found</v>
      </c>
      <c r="O50" s="31"/>
    </row>
    <row r="51" spans="1:15" hidden="1" x14ac:dyDescent="0.2">
      <c r="A51" s="50"/>
      <c r="B51" s="50"/>
      <c r="D51" s="50"/>
      <c r="F51" s="51"/>
      <c r="G51" s="51"/>
      <c r="H51" s="50"/>
      <c r="I51" s="50"/>
      <c r="J51" s="50"/>
      <c r="L51" s="50"/>
    </row>
    <row r="52" spans="1:15" hidden="1" x14ac:dyDescent="0.2">
      <c r="A52" s="52" t="s">
        <v>52</v>
      </c>
      <c r="B52" s="50"/>
      <c r="C52" s="53" t="s">
        <v>53</v>
      </c>
      <c r="D52" s="50"/>
      <c r="E52" s="54" t="s">
        <v>51</v>
      </c>
      <c r="F52" s="55" t="e" cm="1">
        <f t="array" ref="F52">SUM(VALUE(F35:F50))</f>
        <v>#VALUE!</v>
      </c>
      <c r="G52" s="56"/>
      <c r="H52" s="50"/>
      <c r="I52" s="57"/>
      <c r="J52" s="50"/>
      <c r="K52" s="58"/>
      <c r="L52" s="50"/>
      <c r="M52" s="54" t="s">
        <v>51</v>
      </c>
      <c r="N52" s="56" t="e" cm="1">
        <f t="array" ref="N52">SUM(VALUE(N35:N50))</f>
        <v>#VALUE!</v>
      </c>
    </row>
    <row r="53" spans="1:15" hidden="1" x14ac:dyDescent="0.2">
      <c r="A53" s="59" t="e">
        <f>F52+N52</f>
        <v>#VALUE!</v>
      </c>
      <c r="C53" s="60">
        <v>128</v>
      </c>
      <c r="E53" s="61" t="s">
        <v>55</v>
      </c>
      <c r="F53" s="62" t="str">
        <f>_xlfn.XLOOKUP(A16,Data!O:O, Data!Q:Q,"Not found")</f>
        <v>Not found</v>
      </c>
      <c r="G53" s="180"/>
      <c r="I53" s="10"/>
      <c r="K53" s="58"/>
      <c r="M53" s="61" t="s">
        <v>55</v>
      </c>
      <c r="N53" s="63" t="str">
        <f>_xlfn.XLOOKUP(I16,Data!O:O, Data!Q:Q,"Not found")</f>
        <v>Not found</v>
      </c>
    </row>
    <row r="54" spans="1:15" hidden="1" x14ac:dyDescent="0.2">
      <c r="A54" s="64" t="s">
        <v>56</v>
      </c>
      <c r="C54" s="53" t="s">
        <v>54</v>
      </c>
      <c r="K54" s="58"/>
      <c r="N54" s="65"/>
    </row>
    <row r="55" spans="1:15" hidden="1" x14ac:dyDescent="0.2">
      <c r="A55" s="59" t="e">
        <f>((F55-C55)/(C53-C55))*100</f>
        <v>#VALUE!</v>
      </c>
      <c r="C55" s="66">
        <v>32</v>
      </c>
      <c r="E55" s="64" t="s">
        <v>59</v>
      </c>
      <c r="F55" s="67" t="e">
        <f>(A53)+(F53)+(N53)</f>
        <v>#VALUE!</v>
      </c>
      <c r="I55" s="10"/>
      <c r="K55" s="58"/>
      <c r="N55" s="10"/>
    </row>
    <row r="56" spans="1:15" ht="12" hidden="1" customHeight="1" x14ac:dyDescent="0.2"/>
    <row r="57" spans="1:15" hidden="1" x14ac:dyDescent="0.2"/>
    <row r="58" spans="1:15" ht="16" thickBot="1" x14ac:dyDescent="0.25"/>
    <row r="59" spans="1:15" ht="20" thickBot="1" x14ac:dyDescent="0.3">
      <c r="A59" s="5" t="s">
        <v>82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15"/>
    </row>
    <row r="60" spans="1:15" ht="16" x14ac:dyDescent="0.2">
      <c r="A60" s="6" t="s">
        <v>10</v>
      </c>
      <c r="B60" s="69"/>
      <c r="C60" s="69"/>
      <c r="D60" s="69"/>
      <c r="E60" s="69"/>
      <c r="F60" s="69"/>
      <c r="G60" s="70"/>
      <c r="H60" s="158"/>
      <c r="I60" s="6" t="s">
        <v>11</v>
      </c>
      <c r="J60" s="69"/>
      <c r="K60" s="69"/>
      <c r="L60" s="69"/>
      <c r="M60" s="69"/>
      <c r="N60" s="69"/>
      <c r="O60" s="34"/>
    </row>
    <row r="61" spans="1:15" x14ac:dyDescent="0.2">
      <c r="A61" s="71" t="s">
        <v>81</v>
      </c>
      <c r="B61" s="159"/>
      <c r="C61" s="159"/>
      <c r="D61" s="72"/>
      <c r="E61" s="73" t="s">
        <v>12</v>
      </c>
      <c r="F61" s="160" t="s">
        <v>13</v>
      </c>
      <c r="G61" s="74"/>
      <c r="H61" s="158"/>
      <c r="I61" s="71" t="s">
        <v>81</v>
      </c>
      <c r="J61" s="159"/>
      <c r="K61" s="159"/>
      <c r="L61" s="72"/>
      <c r="M61" s="73" t="s">
        <v>14</v>
      </c>
      <c r="N61" s="160" t="s">
        <v>13</v>
      </c>
      <c r="O61" s="20"/>
    </row>
    <row r="62" spans="1:15" x14ac:dyDescent="0.2">
      <c r="A62" s="75" t="s">
        <v>63</v>
      </c>
      <c r="B62" s="76"/>
      <c r="C62" s="76"/>
      <c r="D62" s="77"/>
      <c r="E62" s="78" t="s">
        <v>15</v>
      </c>
      <c r="F62" s="160"/>
      <c r="G62" s="74"/>
      <c r="H62" s="158"/>
      <c r="I62" s="75" t="s">
        <v>63</v>
      </c>
      <c r="J62" s="76"/>
      <c r="K62" s="76"/>
      <c r="L62" s="77"/>
      <c r="M62" s="78" t="s">
        <v>16</v>
      </c>
      <c r="N62" s="160"/>
      <c r="O62" s="20"/>
    </row>
    <row r="63" spans="1:15" ht="16.5" customHeight="1" x14ac:dyDescent="0.2">
      <c r="A63" s="155" t="s">
        <v>33</v>
      </c>
      <c r="B63" s="44"/>
      <c r="C63" s="44"/>
      <c r="D63" s="44"/>
      <c r="E63" s="189"/>
      <c r="F63" s="97" t="str">
        <f t="shared" ref="F63:F82" si="2">_xlfn.XLOOKUP(E63, Rating, Score, "Not found")</f>
        <v>Not found</v>
      </c>
      <c r="G63" s="45"/>
      <c r="H63" s="158"/>
      <c r="I63" s="155" t="s">
        <v>33</v>
      </c>
      <c r="J63" s="44"/>
      <c r="K63" s="44"/>
      <c r="L63" s="79"/>
      <c r="M63" s="189"/>
      <c r="N63" s="97" t="str">
        <f t="shared" ref="N63:N82" si="3">_xlfn.XLOOKUP(M63, Rating, Score, "Not found")</f>
        <v>Not found</v>
      </c>
      <c r="O63" s="20"/>
    </row>
    <row r="64" spans="1:15" ht="16.5" customHeight="1" x14ac:dyDescent="0.2">
      <c r="A64" s="155" t="s">
        <v>34</v>
      </c>
      <c r="B64" s="44"/>
      <c r="C64" s="44"/>
      <c r="D64" s="44"/>
      <c r="E64" s="189"/>
      <c r="F64" s="97" t="str">
        <f t="shared" si="2"/>
        <v>Not found</v>
      </c>
      <c r="G64" s="45"/>
      <c r="H64" s="158"/>
      <c r="I64" s="155" t="s">
        <v>34</v>
      </c>
      <c r="J64" s="44"/>
      <c r="K64" s="44"/>
      <c r="L64" s="79"/>
      <c r="M64" s="189"/>
      <c r="N64" s="97" t="str">
        <f t="shared" si="3"/>
        <v>Not found</v>
      </c>
      <c r="O64" s="20"/>
    </row>
    <row r="65" spans="1:15" ht="16.5" customHeight="1" x14ac:dyDescent="0.2">
      <c r="A65" s="155" t="s">
        <v>35</v>
      </c>
      <c r="B65" s="44"/>
      <c r="C65" s="44"/>
      <c r="D65" s="44"/>
      <c r="E65" s="189"/>
      <c r="F65" s="97" t="str">
        <f t="shared" si="2"/>
        <v>Not found</v>
      </c>
      <c r="G65" s="45"/>
      <c r="H65" s="158"/>
      <c r="I65" s="155" t="s">
        <v>35</v>
      </c>
      <c r="J65" s="44"/>
      <c r="K65" s="44"/>
      <c r="L65" s="79"/>
      <c r="M65" s="189"/>
      <c r="N65" s="97" t="str">
        <f t="shared" si="3"/>
        <v>Not found</v>
      </c>
      <c r="O65" s="20"/>
    </row>
    <row r="66" spans="1:15" ht="16.5" customHeight="1" x14ac:dyDescent="0.2">
      <c r="A66" s="155" t="s">
        <v>36</v>
      </c>
      <c r="B66" s="44"/>
      <c r="C66" s="44"/>
      <c r="D66" s="44"/>
      <c r="E66" s="189"/>
      <c r="F66" s="97" t="str">
        <f t="shared" si="2"/>
        <v>Not found</v>
      </c>
      <c r="G66" s="45"/>
      <c r="H66" s="158"/>
      <c r="I66" s="155" t="s">
        <v>36</v>
      </c>
      <c r="J66" s="44"/>
      <c r="K66" s="44"/>
      <c r="L66" s="79"/>
      <c r="M66" s="189"/>
      <c r="N66" s="97" t="str">
        <f t="shared" si="3"/>
        <v>Not found</v>
      </c>
      <c r="O66" s="20"/>
    </row>
    <row r="67" spans="1:15" ht="16.5" customHeight="1" x14ac:dyDescent="0.2">
      <c r="A67" s="155" t="s">
        <v>37</v>
      </c>
      <c r="B67" s="44"/>
      <c r="C67" s="44"/>
      <c r="D67" s="44"/>
      <c r="E67" s="189"/>
      <c r="F67" s="97" t="str">
        <f t="shared" si="2"/>
        <v>Not found</v>
      </c>
      <c r="G67" s="45"/>
      <c r="H67" s="158"/>
      <c r="I67" s="155" t="s">
        <v>37</v>
      </c>
      <c r="J67" s="44"/>
      <c r="K67" s="44"/>
      <c r="L67" s="79"/>
      <c r="M67" s="189"/>
      <c r="N67" s="97" t="str">
        <f t="shared" si="3"/>
        <v>Not found</v>
      </c>
      <c r="O67" s="20"/>
    </row>
    <row r="68" spans="1:15" ht="16.5" customHeight="1" x14ac:dyDescent="0.2">
      <c r="A68" s="155" t="s">
        <v>38</v>
      </c>
      <c r="B68" s="44"/>
      <c r="C68" s="44"/>
      <c r="D68" s="44"/>
      <c r="E68" s="189"/>
      <c r="F68" s="97" t="str">
        <f t="shared" si="2"/>
        <v>Not found</v>
      </c>
      <c r="G68" s="45"/>
      <c r="H68" s="158"/>
      <c r="I68" s="155" t="s">
        <v>38</v>
      </c>
      <c r="J68" s="44"/>
      <c r="K68" s="44"/>
      <c r="L68" s="79"/>
      <c r="M68" s="189"/>
      <c r="N68" s="97" t="str">
        <f t="shared" si="3"/>
        <v>Not found</v>
      </c>
      <c r="O68" s="20"/>
    </row>
    <row r="69" spans="1:15" ht="16.5" customHeight="1" x14ac:dyDescent="0.2">
      <c r="A69" s="155" t="s">
        <v>39</v>
      </c>
      <c r="B69" s="44"/>
      <c r="C69" s="44"/>
      <c r="D69" s="44"/>
      <c r="E69" s="189"/>
      <c r="F69" s="97" t="str">
        <f t="shared" si="2"/>
        <v>Not found</v>
      </c>
      <c r="G69" s="45"/>
      <c r="H69" s="158"/>
      <c r="I69" s="155" t="s">
        <v>39</v>
      </c>
      <c r="J69" s="44"/>
      <c r="K69" s="44"/>
      <c r="L69" s="79"/>
      <c r="M69" s="189"/>
      <c r="N69" s="97" t="str">
        <f t="shared" si="3"/>
        <v>Not found</v>
      </c>
      <c r="O69" s="20"/>
    </row>
    <row r="70" spans="1:15" ht="16.5" customHeight="1" x14ac:dyDescent="0.2">
      <c r="A70" s="155" t="s">
        <v>40</v>
      </c>
      <c r="B70" s="44"/>
      <c r="C70" s="44"/>
      <c r="D70" s="44"/>
      <c r="E70" s="189"/>
      <c r="F70" s="97" t="str">
        <f t="shared" si="2"/>
        <v>Not found</v>
      </c>
      <c r="G70" s="45"/>
      <c r="H70" s="158"/>
      <c r="I70" s="155" t="s">
        <v>40</v>
      </c>
      <c r="J70" s="44"/>
      <c r="K70" s="44"/>
      <c r="L70" s="79"/>
      <c r="M70" s="189"/>
      <c r="N70" s="97" t="str">
        <f t="shared" si="3"/>
        <v>Not found</v>
      </c>
      <c r="O70" s="20"/>
    </row>
    <row r="71" spans="1:15" ht="16.5" customHeight="1" x14ac:dyDescent="0.2">
      <c r="A71" s="155" t="s">
        <v>41</v>
      </c>
      <c r="B71" s="44"/>
      <c r="C71" s="44"/>
      <c r="D71" s="44"/>
      <c r="E71" s="189"/>
      <c r="F71" s="97" t="str">
        <f t="shared" si="2"/>
        <v>Not found</v>
      </c>
      <c r="G71" s="45"/>
      <c r="H71" s="158"/>
      <c r="I71" s="155" t="s">
        <v>41</v>
      </c>
      <c r="J71" s="44"/>
      <c r="K71" s="44"/>
      <c r="L71" s="79"/>
      <c r="M71" s="189"/>
      <c r="N71" s="97" t="str">
        <f t="shared" si="3"/>
        <v>Not found</v>
      </c>
      <c r="O71" s="20"/>
    </row>
    <row r="72" spans="1:15" ht="16.5" customHeight="1" x14ac:dyDescent="0.2">
      <c r="A72" s="155" t="s">
        <v>42</v>
      </c>
      <c r="B72" s="44"/>
      <c r="C72" s="44"/>
      <c r="D72" s="44"/>
      <c r="E72" s="189"/>
      <c r="F72" s="97" t="str">
        <f t="shared" si="2"/>
        <v>Not found</v>
      </c>
      <c r="G72" s="45"/>
      <c r="H72" s="158"/>
      <c r="I72" s="155" t="s">
        <v>42</v>
      </c>
      <c r="J72" s="44"/>
      <c r="K72" s="44"/>
      <c r="L72" s="79"/>
      <c r="M72" s="189"/>
      <c r="N72" s="97" t="str">
        <f t="shared" si="3"/>
        <v>Not found</v>
      </c>
      <c r="O72" s="20"/>
    </row>
    <row r="73" spans="1:15" ht="16.5" customHeight="1" x14ac:dyDescent="0.2">
      <c r="A73" s="155" t="s">
        <v>43</v>
      </c>
      <c r="B73" s="44"/>
      <c r="C73" s="44"/>
      <c r="D73" s="44"/>
      <c r="E73" s="189"/>
      <c r="F73" s="97" t="str">
        <f t="shared" si="2"/>
        <v>Not found</v>
      </c>
      <c r="G73" s="45"/>
      <c r="H73" s="158"/>
      <c r="I73" s="155" t="s">
        <v>43</v>
      </c>
      <c r="J73" s="44"/>
      <c r="K73" s="44"/>
      <c r="L73" s="79"/>
      <c r="M73" s="189"/>
      <c r="N73" s="97" t="str">
        <f t="shared" si="3"/>
        <v>Not found</v>
      </c>
      <c r="O73" s="20"/>
    </row>
    <row r="74" spans="1:15" ht="16.5" customHeight="1" x14ac:dyDescent="0.2">
      <c r="A74" s="155" t="s">
        <v>60</v>
      </c>
      <c r="B74" s="44"/>
      <c r="C74" s="44"/>
      <c r="D74" s="44"/>
      <c r="E74" s="189"/>
      <c r="F74" s="97" t="str">
        <f t="shared" si="2"/>
        <v>Not found</v>
      </c>
      <c r="G74" s="45"/>
      <c r="H74" s="158"/>
      <c r="I74" s="155" t="s">
        <v>60</v>
      </c>
      <c r="J74" s="44"/>
      <c r="K74" s="44"/>
      <c r="L74" s="79"/>
      <c r="M74" s="189"/>
      <c r="N74" s="97" t="str">
        <f t="shared" si="3"/>
        <v>Not found</v>
      </c>
      <c r="O74" s="20"/>
    </row>
    <row r="75" spans="1:15" ht="16.5" customHeight="1" x14ac:dyDescent="0.2">
      <c r="A75" s="155" t="s">
        <v>44</v>
      </c>
      <c r="B75" s="44"/>
      <c r="C75" s="44"/>
      <c r="D75" s="44"/>
      <c r="E75" s="189"/>
      <c r="F75" s="97" t="str">
        <f t="shared" si="2"/>
        <v>Not found</v>
      </c>
      <c r="G75" s="45"/>
      <c r="H75" s="158"/>
      <c r="I75" s="155" t="s">
        <v>44</v>
      </c>
      <c r="J75" s="44"/>
      <c r="K75" s="44"/>
      <c r="L75" s="79"/>
      <c r="M75" s="189"/>
      <c r="N75" s="97" t="str">
        <f t="shared" si="3"/>
        <v>Not found</v>
      </c>
      <c r="O75" s="20"/>
    </row>
    <row r="76" spans="1:15" ht="16.5" customHeight="1" x14ac:dyDescent="0.2">
      <c r="A76" s="155" t="s">
        <v>45</v>
      </c>
      <c r="B76" s="44"/>
      <c r="C76" s="44"/>
      <c r="D76" s="44"/>
      <c r="E76" s="189"/>
      <c r="F76" s="97" t="str">
        <f t="shared" si="2"/>
        <v>Not found</v>
      </c>
      <c r="G76" s="45"/>
      <c r="H76" s="158"/>
      <c r="I76" s="155" t="s">
        <v>45</v>
      </c>
      <c r="J76" s="44"/>
      <c r="K76" s="44"/>
      <c r="L76" s="79"/>
      <c r="M76" s="189"/>
      <c r="N76" s="97" t="str">
        <f t="shared" si="3"/>
        <v>Not found</v>
      </c>
      <c r="O76" s="20"/>
    </row>
    <row r="77" spans="1:15" ht="16.5" customHeight="1" x14ac:dyDescent="0.2">
      <c r="A77" s="155" t="s">
        <v>46</v>
      </c>
      <c r="B77" s="44"/>
      <c r="C77" s="44"/>
      <c r="D77" s="44"/>
      <c r="E77" s="189"/>
      <c r="F77" s="97" t="str">
        <f t="shared" si="2"/>
        <v>Not found</v>
      </c>
      <c r="G77" s="45"/>
      <c r="H77" s="158"/>
      <c r="I77" s="155" t="s">
        <v>46</v>
      </c>
      <c r="J77" s="44"/>
      <c r="K77" s="44"/>
      <c r="L77" s="79"/>
      <c r="M77" s="189"/>
      <c r="N77" s="97" t="str">
        <f t="shared" si="3"/>
        <v>Not found</v>
      </c>
      <c r="O77" s="20"/>
    </row>
    <row r="78" spans="1:15" ht="16.5" customHeight="1" x14ac:dyDescent="0.2">
      <c r="A78" s="155" t="s">
        <v>47</v>
      </c>
      <c r="B78" s="44"/>
      <c r="C78" s="44"/>
      <c r="D78" s="44"/>
      <c r="E78" s="189"/>
      <c r="F78" s="97" t="str">
        <f t="shared" si="2"/>
        <v>Not found</v>
      </c>
      <c r="G78" s="45"/>
      <c r="H78" s="158"/>
      <c r="I78" s="155" t="s">
        <v>47</v>
      </c>
      <c r="J78" s="44"/>
      <c r="K78" s="44"/>
      <c r="L78" s="79"/>
      <c r="M78" s="189"/>
      <c r="N78" s="97" t="str">
        <f t="shared" si="3"/>
        <v>Not found</v>
      </c>
      <c r="O78" s="20"/>
    </row>
    <row r="79" spans="1:15" ht="16.5" customHeight="1" x14ac:dyDescent="0.2">
      <c r="A79" s="155" t="s">
        <v>61</v>
      </c>
      <c r="B79" s="44"/>
      <c r="C79" s="44"/>
      <c r="D79" s="44"/>
      <c r="E79" s="189"/>
      <c r="F79" s="97" t="str">
        <f t="shared" si="2"/>
        <v>Not found</v>
      </c>
      <c r="G79" s="45"/>
      <c r="H79" s="158"/>
      <c r="I79" s="155" t="s">
        <v>61</v>
      </c>
      <c r="J79" s="44"/>
      <c r="K79" s="44"/>
      <c r="L79" s="79"/>
      <c r="M79" s="189"/>
      <c r="N79" s="97" t="str">
        <f t="shared" si="3"/>
        <v>Not found</v>
      </c>
      <c r="O79" s="20"/>
    </row>
    <row r="80" spans="1:15" ht="16.5" customHeight="1" x14ac:dyDescent="0.2">
      <c r="A80" s="155" t="s">
        <v>48</v>
      </c>
      <c r="B80" s="44"/>
      <c r="C80" s="44"/>
      <c r="D80" s="44"/>
      <c r="E80" s="189"/>
      <c r="F80" s="97" t="str">
        <f t="shared" si="2"/>
        <v>Not found</v>
      </c>
      <c r="G80" s="45"/>
      <c r="H80" s="158"/>
      <c r="I80" s="155" t="s">
        <v>48</v>
      </c>
      <c r="J80" s="44"/>
      <c r="K80" s="44"/>
      <c r="L80" s="79"/>
      <c r="M80" s="189"/>
      <c r="N80" s="97" t="str">
        <f t="shared" si="3"/>
        <v>Not found</v>
      </c>
      <c r="O80" s="20"/>
    </row>
    <row r="81" spans="1:15" ht="16.5" customHeight="1" x14ac:dyDescent="0.2">
      <c r="A81" s="155" t="s">
        <v>49</v>
      </c>
      <c r="B81" s="44"/>
      <c r="C81" s="44"/>
      <c r="D81" s="44"/>
      <c r="E81" s="189"/>
      <c r="F81" s="97" t="str">
        <f t="shared" si="2"/>
        <v>Not found</v>
      </c>
      <c r="G81" s="45"/>
      <c r="H81" s="158"/>
      <c r="I81" s="155" t="s">
        <v>49</v>
      </c>
      <c r="J81" s="44"/>
      <c r="K81" s="44"/>
      <c r="L81" s="79"/>
      <c r="M81" s="189"/>
      <c r="N81" s="97" t="str">
        <f t="shared" si="3"/>
        <v>Not found</v>
      </c>
      <c r="O81" s="20"/>
    </row>
    <row r="82" spans="1:15" ht="16.5" customHeight="1" thickBot="1" x14ac:dyDescent="0.25">
      <c r="A82" s="156" t="s">
        <v>50</v>
      </c>
      <c r="B82" s="46"/>
      <c r="C82" s="46"/>
      <c r="D82" s="46"/>
      <c r="E82" s="190"/>
      <c r="F82" s="47" t="str">
        <f t="shared" si="2"/>
        <v>Not found</v>
      </c>
      <c r="G82" s="48"/>
      <c r="H82" s="116"/>
      <c r="I82" s="156" t="s">
        <v>50</v>
      </c>
      <c r="J82" s="46"/>
      <c r="K82" s="46"/>
      <c r="L82" s="80"/>
      <c r="M82" s="190"/>
      <c r="N82" s="47" t="str">
        <f t="shared" si="3"/>
        <v>Not found</v>
      </c>
      <c r="O82" s="31"/>
    </row>
    <row r="83" spans="1:15" ht="16.5" hidden="1" customHeight="1" x14ac:dyDescent="0.2">
      <c r="A83" s="104"/>
      <c r="B83" s="50"/>
      <c r="C83" s="101"/>
      <c r="D83" s="101"/>
      <c r="E83" s="106"/>
      <c r="F83" s="100"/>
      <c r="G83" s="102"/>
      <c r="H83" s="50"/>
      <c r="I83" s="99"/>
      <c r="J83" s="50"/>
      <c r="K83" s="50"/>
      <c r="L83" s="50"/>
      <c r="M83" s="117"/>
      <c r="N83" s="97"/>
      <c r="O83" s="20"/>
    </row>
    <row r="84" spans="1:15" hidden="1" x14ac:dyDescent="0.2">
      <c r="A84" s="107" t="s">
        <v>52</v>
      </c>
      <c r="B84" s="50"/>
      <c r="C84" s="53" t="s">
        <v>53</v>
      </c>
      <c r="D84" s="50"/>
      <c r="E84" s="61" t="s">
        <v>57</v>
      </c>
      <c r="F84" s="108" t="e" cm="1">
        <f t="array" ref="F84">SUM(VALUE(F63:F82))</f>
        <v>#VALUE!</v>
      </c>
      <c r="G84" s="108"/>
      <c r="I84" s="57"/>
      <c r="J84" s="50"/>
      <c r="K84" s="58"/>
      <c r="L84" s="50"/>
      <c r="M84" s="61" t="s">
        <v>58</v>
      </c>
      <c r="N84" s="109" t="e" cm="1">
        <f t="array" ref="N84">SUM(VALUE(N63:N82))</f>
        <v>#VALUE!</v>
      </c>
      <c r="O84" s="20"/>
    </row>
    <row r="85" spans="1:15" hidden="1" x14ac:dyDescent="0.2">
      <c r="A85" s="110" t="e">
        <f>F84+N84</f>
        <v>#VALUE!</v>
      </c>
      <c r="C85" s="60">
        <v>160</v>
      </c>
      <c r="E85" s="61" t="s">
        <v>55</v>
      </c>
      <c r="F85" s="111" t="str">
        <f>_xlfn.XLOOKUP(A18,Data!P:P, Data!R:R,"Not found")</f>
        <v>Not found</v>
      </c>
      <c r="G85" s="111"/>
      <c r="H85" s="50"/>
      <c r="I85" s="10"/>
      <c r="K85" s="58"/>
      <c r="M85" s="61" t="s">
        <v>55</v>
      </c>
      <c r="N85" s="111" t="str">
        <f>_xlfn.XLOOKUP(I18,Data!P:P, Data!R:R,"Not found")</f>
        <v>Not found</v>
      </c>
      <c r="O85" s="20"/>
    </row>
    <row r="86" spans="1:15" hidden="1" x14ac:dyDescent="0.2">
      <c r="A86" s="112" t="s">
        <v>56</v>
      </c>
      <c r="C86" s="53" t="s">
        <v>54</v>
      </c>
      <c r="E86" s="61" t="s">
        <v>59</v>
      </c>
      <c r="F86" s="113" t="e">
        <f>(A85)+(F85)+(N85)</f>
        <v>#VALUE!</v>
      </c>
      <c r="G86" s="113"/>
      <c r="H86" s="50"/>
      <c r="K86" s="58"/>
      <c r="M86" s="114"/>
      <c r="N86" s="51"/>
      <c r="O86" s="20"/>
    </row>
    <row r="87" spans="1:15" hidden="1" x14ac:dyDescent="0.2">
      <c r="A87" s="110" t="e">
        <f>((F86-C87)/(C85-C87))*100</f>
        <v>#VALUE!</v>
      </c>
      <c r="C87" s="115">
        <v>40</v>
      </c>
      <c r="E87" s="61"/>
      <c r="F87" s="113"/>
      <c r="G87" s="113"/>
      <c r="H87" s="50"/>
      <c r="K87" s="58"/>
      <c r="M87" s="114"/>
      <c r="N87" s="51"/>
      <c r="O87" s="20"/>
    </row>
    <row r="88" spans="1:15" ht="20" hidden="1" customHeight="1" x14ac:dyDescent="0.2">
      <c r="F88" s="98"/>
      <c r="G88" s="51"/>
      <c r="H88" s="50"/>
      <c r="K88" s="58"/>
      <c r="M88" s="82"/>
      <c r="N88" s="51"/>
    </row>
    <row r="89" spans="1:15" ht="9.5" customHeight="1" thickBot="1" x14ac:dyDescent="0.25"/>
    <row r="90" spans="1:15" ht="19" customHeight="1" x14ac:dyDescent="0.25">
      <c r="A90" s="4" t="s">
        <v>65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5"/>
    </row>
    <row r="91" spans="1:15" s="98" customFormat="1" ht="101.5" customHeight="1" x14ac:dyDescent="0.2">
      <c r="A91" s="194" t="s">
        <v>153</v>
      </c>
      <c r="B91" s="195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46"/>
    </row>
    <row r="92" spans="1:15" s="98" customFormat="1" ht="65.5" customHeight="1" thickBot="1" x14ac:dyDescent="0.25">
      <c r="A92" s="196" t="s">
        <v>83</v>
      </c>
      <c r="B92" s="197"/>
      <c r="C92" s="197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81"/>
    </row>
    <row r="93" spans="1:15" ht="17" customHeight="1" thickBot="1" x14ac:dyDescent="0.25">
      <c r="A93" s="10"/>
      <c r="C93" s="58"/>
      <c r="F93" s="51"/>
      <c r="G93" s="51"/>
      <c r="H93" s="50"/>
      <c r="I93" s="10"/>
      <c r="K93" s="58"/>
      <c r="N93" s="51"/>
    </row>
    <row r="94" spans="1:15" ht="19.5" customHeight="1" x14ac:dyDescent="0.2">
      <c r="A94" s="134" t="s">
        <v>66</v>
      </c>
      <c r="B94" s="128"/>
      <c r="C94" s="135"/>
      <c r="D94" s="135"/>
      <c r="E94" s="128"/>
      <c r="F94" s="129"/>
      <c r="G94" s="129"/>
      <c r="H94" s="130"/>
      <c r="I94" s="131"/>
      <c r="J94" s="128"/>
      <c r="K94" s="128"/>
      <c r="L94" s="128"/>
      <c r="M94" s="128"/>
      <c r="N94" s="129"/>
      <c r="O94" s="132"/>
    </row>
    <row r="95" spans="1:15" ht="14.5" customHeight="1" x14ac:dyDescent="0.2">
      <c r="A95" s="127" t="s">
        <v>69</v>
      </c>
      <c r="B95" s="125"/>
      <c r="C95" s="125"/>
      <c r="D95" s="140"/>
      <c r="E95" s="125"/>
      <c r="F95" s="147"/>
      <c r="G95" s="147"/>
      <c r="H95" s="125"/>
      <c r="I95" s="140"/>
      <c r="J95" s="125"/>
      <c r="K95" s="125"/>
      <c r="L95" s="125"/>
      <c r="M95" s="125"/>
      <c r="N95" s="147"/>
      <c r="O95" s="148"/>
    </row>
    <row r="96" spans="1:15" ht="14.5" customHeight="1" x14ac:dyDescent="0.2">
      <c r="A96" s="124" t="s">
        <v>154</v>
      </c>
      <c r="B96" s="125"/>
      <c r="C96" s="123"/>
      <c r="D96" s="44" t="s">
        <v>67</v>
      </c>
      <c r="E96" s="125"/>
      <c r="F96" s="147"/>
      <c r="G96" s="147"/>
      <c r="H96" s="125"/>
      <c r="I96" s="140"/>
      <c r="J96" s="125"/>
      <c r="K96" s="125"/>
      <c r="L96" s="125"/>
      <c r="M96" s="125"/>
      <c r="N96" s="147"/>
      <c r="O96" s="149"/>
    </row>
    <row r="97" spans="1:15" ht="14.5" customHeight="1" x14ac:dyDescent="0.2">
      <c r="A97" s="139" t="s">
        <v>155</v>
      </c>
      <c r="B97" s="126"/>
      <c r="C97" s="141"/>
      <c r="D97" s="122" t="s">
        <v>156</v>
      </c>
      <c r="E97" s="126"/>
      <c r="F97" s="126"/>
      <c r="G97" s="126"/>
      <c r="H97" s="126"/>
      <c r="I97" s="126"/>
      <c r="J97" s="126"/>
      <c r="K97" s="126"/>
      <c r="L97" s="150"/>
      <c r="M97" s="126"/>
      <c r="N97" s="151"/>
      <c r="O97" s="149"/>
    </row>
    <row r="98" spans="1:15" ht="14.5" customHeight="1" x14ac:dyDescent="0.2">
      <c r="A98" s="124" t="s">
        <v>157</v>
      </c>
      <c r="B98" s="125"/>
      <c r="C98" s="123"/>
      <c r="D98" s="44" t="s">
        <v>158</v>
      </c>
      <c r="E98" s="125"/>
      <c r="F98" s="125"/>
      <c r="G98" s="125"/>
      <c r="H98" s="125"/>
      <c r="I98" s="125"/>
      <c r="J98" s="125"/>
      <c r="K98" s="125"/>
      <c r="L98" s="140"/>
      <c r="M98" s="125"/>
      <c r="N98" s="147"/>
      <c r="O98" s="148"/>
    </row>
    <row r="99" spans="1:15" ht="14.5" customHeight="1" x14ac:dyDescent="0.2">
      <c r="A99" s="124" t="s">
        <v>159</v>
      </c>
      <c r="B99" s="125"/>
      <c r="C99" s="123"/>
      <c r="D99" s="44" t="s">
        <v>160</v>
      </c>
      <c r="E99" s="125"/>
      <c r="F99" s="125"/>
      <c r="G99" s="125"/>
      <c r="H99" s="125"/>
      <c r="I99" s="125"/>
      <c r="J99" s="125"/>
      <c r="K99" s="125"/>
      <c r="L99" s="140"/>
      <c r="M99" s="125"/>
      <c r="N99" s="147"/>
      <c r="O99" s="148"/>
    </row>
    <row r="100" spans="1:15" ht="14.5" customHeight="1" x14ac:dyDescent="0.2">
      <c r="A100" s="124" t="s">
        <v>161</v>
      </c>
      <c r="B100" s="125"/>
      <c r="C100" s="123"/>
      <c r="D100" s="44" t="s">
        <v>68</v>
      </c>
      <c r="E100" s="125"/>
      <c r="F100" s="125"/>
      <c r="G100" s="125"/>
      <c r="H100" s="125"/>
      <c r="I100" s="125"/>
      <c r="J100" s="125"/>
      <c r="K100" s="125"/>
      <c r="L100" s="140"/>
      <c r="M100" s="125"/>
      <c r="N100" s="147"/>
      <c r="O100" s="148"/>
    </row>
    <row r="101" spans="1:15" ht="14.5" customHeight="1" x14ac:dyDescent="0.2">
      <c r="A101" s="127" t="s">
        <v>70</v>
      </c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40"/>
      <c r="M101" s="125"/>
      <c r="N101" s="147"/>
      <c r="O101" s="148"/>
    </row>
    <row r="102" spans="1:15" ht="14.5" customHeight="1" x14ac:dyDescent="0.2">
      <c r="A102" s="124" t="s">
        <v>162</v>
      </c>
      <c r="B102" s="125"/>
      <c r="C102" s="123"/>
      <c r="D102" s="44" t="s">
        <v>67</v>
      </c>
      <c r="E102" s="125"/>
      <c r="F102" s="125"/>
      <c r="G102" s="125"/>
      <c r="H102" s="125"/>
      <c r="I102" s="125"/>
      <c r="J102" s="125"/>
      <c r="K102" s="125"/>
      <c r="L102" s="140"/>
      <c r="M102" s="125"/>
      <c r="N102" s="147"/>
      <c r="O102" s="148"/>
    </row>
    <row r="103" spans="1:15" ht="14.5" customHeight="1" x14ac:dyDescent="0.2">
      <c r="A103" s="124" t="s">
        <v>163</v>
      </c>
      <c r="B103" s="125"/>
      <c r="C103" s="123"/>
      <c r="D103" s="44" t="s">
        <v>164</v>
      </c>
      <c r="E103" s="125"/>
      <c r="F103" s="125"/>
      <c r="G103" s="125"/>
      <c r="H103" s="125"/>
      <c r="I103" s="125"/>
      <c r="J103" s="125"/>
      <c r="K103" s="125"/>
      <c r="L103" s="140"/>
      <c r="M103" s="125"/>
      <c r="N103" s="147"/>
      <c r="O103" s="148"/>
    </row>
    <row r="104" spans="1:15" ht="14.5" customHeight="1" x14ac:dyDescent="0.2">
      <c r="A104" s="124" t="s">
        <v>165</v>
      </c>
      <c r="B104" s="125"/>
      <c r="C104" s="123"/>
      <c r="D104" s="44" t="s">
        <v>166</v>
      </c>
      <c r="E104" s="125"/>
      <c r="F104" s="125"/>
      <c r="G104" s="125"/>
      <c r="H104" s="125"/>
      <c r="I104" s="125"/>
      <c r="J104" s="125"/>
      <c r="K104" s="125"/>
      <c r="L104" s="140"/>
      <c r="M104" s="125"/>
      <c r="N104" s="147"/>
      <c r="O104" s="148"/>
    </row>
    <row r="105" spans="1:15" ht="14.5" customHeight="1" x14ac:dyDescent="0.2">
      <c r="A105" s="139" t="s">
        <v>167</v>
      </c>
      <c r="B105" s="126"/>
      <c r="C105" s="141"/>
      <c r="D105" s="122" t="s">
        <v>138</v>
      </c>
      <c r="E105" s="126"/>
      <c r="F105" s="126"/>
      <c r="G105" s="126"/>
      <c r="H105" s="126"/>
      <c r="I105" s="126"/>
      <c r="J105" s="126"/>
      <c r="K105" s="126"/>
      <c r="L105" s="150"/>
      <c r="M105" s="126"/>
      <c r="N105" s="151"/>
      <c r="O105" s="149"/>
    </row>
    <row r="106" spans="1:15" ht="14.5" customHeight="1" thickBot="1" x14ac:dyDescent="0.25">
      <c r="A106" s="137" t="s">
        <v>168</v>
      </c>
      <c r="B106" s="138"/>
      <c r="C106" s="142"/>
      <c r="D106" s="103" t="s">
        <v>68</v>
      </c>
      <c r="E106" s="138"/>
      <c r="F106" s="138"/>
      <c r="G106" s="138"/>
      <c r="H106" s="138"/>
      <c r="I106" s="138"/>
      <c r="J106" s="138"/>
      <c r="K106" s="138"/>
      <c r="L106" s="152"/>
      <c r="M106" s="138"/>
      <c r="N106" s="153"/>
      <c r="O106" s="154"/>
    </row>
    <row r="107" spans="1:15" ht="16" customHeight="1" x14ac:dyDescent="0.2">
      <c r="A107" s="133"/>
      <c r="B107" s="133"/>
      <c r="C107" s="133"/>
      <c r="D107" s="50"/>
      <c r="E107" s="133"/>
      <c r="F107" s="133"/>
      <c r="G107" s="133"/>
      <c r="H107" s="133"/>
      <c r="I107" s="133"/>
      <c r="J107" s="133"/>
      <c r="K107" s="133"/>
      <c r="L107" s="136"/>
      <c r="M107" s="133"/>
      <c r="N107" s="143"/>
      <c r="O107" s="144"/>
    </row>
    <row r="108" spans="1:15" ht="18.5" customHeight="1" x14ac:dyDescent="0.2">
      <c r="A108" s="145" t="s">
        <v>73</v>
      </c>
      <c r="B108" s="133"/>
      <c r="C108" s="133"/>
      <c r="D108" s="198"/>
      <c r="E108" s="199"/>
      <c r="F108" s="199"/>
      <c r="G108" s="199"/>
      <c r="H108" s="199"/>
      <c r="I108" s="199"/>
      <c r="J108" s="199"/>
      <c r="K108" s="199"/>
      <c r="L108" s="136"/>
      <c r="M108" s="133"/>
      <c r="N108" s="143"/>
      <c r="O108" s="144"/>
    </row>
    <row r="109" spans="1:15" ht="14.5" customHeight="1" x14ac:dyDescent="0.2">
      <c r="A109" s="136" t="s">
        <v>74</v>
      </c>
      <c r="B109" s="133"/>
      <c r="C109" s="133"/>
      <c r="D109" s="200"/>
      <c r="E109" s="200"/>
      <c r="F109" s="200"/>
      <c r="G109" s="200"/>
      <c r="H109" s="200"/>
      <c r="I109" s="200"/>
      <c r="J109" s="200"/>
      <c r="K109" s="200"/>
      <c r="L109" s="136" t="s">
        <v>72</v>
      </c>
      <c r="M109" s="133"/>
      <c r="N109" s="193"/>
      <c r="O109" s="144"/>
    </row>
    <row r="110" spans="1:15" ht="14.5" customHeight="1" x14ac:dyDescent="0.2">
      <c r="A110" s="133"/>
      <c r="B110" s="133"/>
      <c r="C110" s="133"/>
      <c r="D110" s="50"/>
      <c r="E110" s="133"/>
      <c r="F110" s="133"/>
      <c r="G110" s="133"/>
      <c r="H110" s="133"/>
      <c r="I110" s="133"/>
      <c r="J110" s="133"/>
      <c r="K110" s="133"/>
      <c r="L110" s="136"/>
      <c r="M110" s="133"/>
      <c r="N110" s="143"/>
      <c r="O110" s="144"/>
    </row>
    <row r="111" spans="1:15" ht="8.5" customHeight="1" x14ac:dyDescent="0.2">
      <c r="F111" s="51"/>
      <c r="G111" s="51"/>
      <c r="H111" s="50"/>
      <c r="K111" s="58"/>
      <c r="M111" s="82"/>
      <c r="N111" s="51"/>
    </row>
    <row r="112" spans="1:15" ht="8.5" customHeight="1" x14ac:dyDescent="0.2">
      <c r="F112" s="51"/>
      <c r="G112" s="51"/>
      <c r="H112" s="50"/>
      <c r="K112" s="58"/>
      <c r="M112" s="82"/>
      <c r="N112" s="51"/>
    </row>
    <row r="113" spans="1:14" ht="8.5" customHeight="1" x14ac:dyDescent="0.2">
      <c r="F113" s="51"/>
      <c r="G113" s="51"/>
      <c r="H113" s="50"/>
      <c r="K113" s="58"/>
      <c r="M113" s="82"/>
      <c r="N113" s="51"/>
    </row>
    <row r="114" spans="1:14" ht="8.5" customHeight="1" x14ac:dyDescent="0.2">
      <c r="F114" s="51"/>
      <c r="G114" s="51"/>
      <c r="H114" s="50"/>
      <c r="K114" s="58"/>
      <c r="M114" s="82"/>
      <c r="N114" s="51"/>
    </row>
    <row r="115" spans="1:14" ht="14.5" customHeight="1" x14ac:dyDescent="0.2">
      <c r="A115" s="10"/>
      <c r="C115" s="84"/>
      <c r="D115" s="183"/>
      <c r="F115" s="85"/>
      <c r="G115" s="51"/>
      <c r="H115" s="50"/>
      <c r="K115" s="58"/>
      <c r="M115" s="82"/>
      <c r="N115" s="51"/>
    </row>
    <row r="116" spans="1:14" ht="20" customHeight="1" x14ac:dyDescent="0.2">
      <c r="I116" s="10"/>
      <c r="K116" s="58"/>
    </row>
    <row r="117" spans="1:14" ht="17.5" customHeight="1" x14ac:dyDescent="0.2">
      <c r="A117" s="184"/>
      <c r="C117" s="58"/>
      <c r="I117" s="10"/>
      <c r="K117" s="58"/>
    </row>
  </sheetData>
  <sheetProtection algorithmName="SHA-512" hashValue="FbMEmWyPJvsMIzE1DCcJcswO/HVv/fBNz7U3l3bLAQYopGzLAsiGRnDOw+9NZSviRZ08C+mdYjFMT4B6IN/fEw==" saltValue="Squaqg85liiy/l7hTnLLTA==" spinCount="100000" sheet="1" scenarios="1" selectLockedCells="1"/>
  <dataConsolidate/>
  <mergeCells count="3">
    <mergeCell ref="A91:N91"/>
    <mergeCell ref="A92:N92"/>
    <mergeCell ref="D108:K109"/>
  </mergeCells>
  <conditionalFormatting sqref="A14">
    <cfRule type="expression" dxfId="7" priority="27">
      <formula>AND($A$12&lt;&gt;"",#REF!&lt;&gt;"",$A$14&lt;&gt;"", COUNTIFS(#REF!,$A$12,#REF!, #REF!,#REF!, $A$14)=0)</formula>
    </cfRule>
  </conditionalFormatting>
  <conditionalFormatting sqref="A23">
    <cfRule type="expression" dxfId="6" priority="3">
      <formula>OR(A23&lt;7,A23&gt;92)</formula>
    </cfRule>
  </conditionalFormatting>
  <conditionalFormatting sqref="E35">
    <cfRule type="expression" priority="1">
      <formula>ISBLANK(E35)</formula>
    </cfRule>
  </conditionalFormatting>
  <conditionalFormatting sqref="E35:E50">
    <cfRule type="expression" dxfId="5" priority="26">
      <formula>ISBLANK(E35)</formula>
    </cfRule>
  </conditionalFormatting>
  <conditionalFormatting sqref="E63:E82">
    <cfRule type="expression" dxfId="4" priority="24">
      <formula>ISBLANK(E63)</formula>
    </cfRule>
  </conditionalFormatting>
  <conditionalFormatting sqref="I14">
    <cfRule type="expression" dxfId="3" priority="28">
      <formula>AND($I$12&lt;&gt;"",#REF!&lt;&gt;"",$I$14&lt;&gt;"", COUNTIFS(#REF!,$I$12,#REF!, #REF!,#REF!, $I$14)=0)</formula>
    </cfRule>
  </conditionalFormatting>
  <conditionalFormatting sqref="I23">
    <cfRule type="expression" dxfId="2" priority="2">
      <formula>OR(I23&lt;8, I23&gt;90)</formula>
    </cfRule>
  </conditionalFormatting>
  <conditionalFormatting sqref="M35:M50">
    <cfRule type="expression" dxfId="1" priority="25">
      <formula>ISBLANK(M35)</formula>
    </cfRule>
  </conditionalFormatting>
  <conditionalFormatting sqref="M63:M82">
    <cfRule type="expression" dxfId="0" priority="6">
      <formula>ISBLANK(M63)</formula>
    </cfRule>
  </conditionalFormatting>
  <dataValidations xWindow="540" yWindow="876" count="14">
    <dataValidation type="list" showInputMessage="1" showErrorMessage="1" prompt="Select from list" sqref="M35 E35" xr:uid="{FCCE8D9E-5FEC-4D14-B303-98BE53C58CEE}">
      <formula1>Rating</formula1>
    </dataValidation>
    <dataValidation type="whole" errorStyle="information" allowBlank="1" showInputMessage="1" showErrorMessage="1" error="Verify that the correct date format was used" prompt="If ##### appears, the wrong date format was used" sqref="N6" xr:uid="{2AB441A9-9962-4037-83D3-86DD87E7EA39}">
      <formula1>1</formula1>
      <formula2>4</formula2>
    </dataValidation>
    <dataValidation allowBlank="1" showInputMessage="1" showErrorMessage="1" prompt="Enter date using format valid on your computer" sqref="C6 N4" xr:uid="{2AAF3294-6949-427D-B091-698A0475E529}"/>
    <dataValidation type="list" showInputMessage="1" showErrorMessage="1" sqref="M63:M82 M36:M50 E36:E50" xr:uid="{BE23F0AB-15F6-4918-8F10-26824AE5C443}">
      <formula1>Rating</formula1>
    </dataValidation>
    <dataValidation type="list" allowBlank="1" showInputMessage="1" showErrorMessage="1" sqref="E63:E82" xr:uid="{ABC138FE-50EE-43E6-AC1E-8D8408BA9A7C}">
      <formula1>Rating</formula1>
    </dataValidation>
    <dataValidation type="list" allowBlank="1" showInputMessage="1" showErrorMessage="1" sqref="L30 D30" xr:uid="{78F3BEEA-0BBA-4308-90F5-D92ECB06BA3F}">
      <formula1>Satisfaction</formula1>
    </dataValidation>
    <dataValidation allowBlank="1" showInputMessage="1" showErrorMessage="1" prompt="Enter person's name" sqref="C4" xr:uid="{10A3A87D-7D94-4597-93DD-EDD9A68FC6BD}"/>
    <dataValidation allowBlank="1" showInputMessage="1" showErrorMessage="1" prompt="Enter name and credentials of therapist" sqref="D8" xr:uid="{976A004B-E8F0-4195-BEBF-C46209D5FB2D}"/>
    <dataValidation allowBlank="1" showInputMessage="1" showErrorMessage="1" prompt="Enter signature" sqref="D108:K109" xr:uid="{0A36441D-E58D-43AD-BA40-7993D679FD4D}"/>
    <dataValidation allowBlank="1" showInputMessage="1" showErrorMessage="1" prompt="Enter date" sqref="N109" xr:uid="{5436432E-BE12-4365-B175-AD47747A3A8F}"/>
    <dataValidation type="list" allowBlank="1" showInputMessage="1" showErrorMessage="1" prompt="Select from list" sqref="I12" xr:uid="{54C1993A-7B7F-48FB-A06A-10EC0538F237}">
      <formula1>L1Category</formula1>
    </dataValidation>
    <dataValidation type="list" showInputMessage="1" showErrorMessage="1" prompt="Select from list" sqref="A12" xr:uid="{AE9A7969-73EE-8F4E-9A0C-BACB7F368D4D}">
      <formula1>L1Category</formula1>
    </dataValidation>
    <dataValidation type="list" allowBlank="1" showInputMessage="1" showErrorMessage="1" prompt="Select from list" sqref="A14" xr:uid="{1438EF0B-9A3A-3E49-87C2-E305DA955D5D}">
      <formula1>L2Task1</formula1>
    </dataValidation>
    <dataValidation type="list" allowBlank="1" showInputMessage="1" showErrorMessage="1" sqref="I14" xr:uid="{EA4435F4-C666-FE42-AABB-397C3E69EBE5}">
      <formula1>L2Task2</formula1>
    </dataValidation>
  </dataValidations>
  <pageMargins left="0.75" right="0.25" top="0.5" bottom="0.5" header="0.3" footer="0.3"/>
  <pageSetup orientation="landscape" r:id="rId1"/>
  <headerFooter>
    <oddFooter>&amp;CQuality of Occupational Performance: ADL Motor and Process Skills – Results Report                         Page &amp;P of 4</oddFooter>
  </headerFooter>
  <rowBreaks count="2" manualBreakCount="2">
    <brk id="57" max="15" man="1"/>
    <brk id="88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36AB-7708-4C0E-B74F-3C359653B19F}">
  <dimension ref="A1:R39"/>
  <sheetViews>
    <sheetView zoomScale="190" zoomScaleNormal="190" workbookViewId="0">
      <selection activeCell="B2" sqref="B2"/>
    </sheetView>
  </sheetViews>
  <sheetFormatPr baseColWidth="10" defaultColWidth="8.83203125" defaultRowHeight="15" x14ac:dyDescent="0.2"/>
  <cols>
    <col min="1" max="1" width="2.5" style="170" customWidth="1"/>
    <col min="2" max="2" width="24.1640625" bestFit="1" customWidth="1"/>
    <col min="3" max="3" width="44.6640625" bestFit="1" customWidth="1"/>
    <col min="4" max="4" width="19.5" bestFit="1" customWidth="1"/>
    <col min="5" max="5" width="20" bestFit="1" customWidth="1"/>
    <col min="6" max="6" width="2.6640625" style="170" customWidth="1"/>
    <col min="7" max="7" width="18.6640625" customWidth="1"/>
    <col min="8" max="8" width="38.83203125" customWidth="1"/>
    <col min="9" max="11" width="23" customWidth="1"/>
    <col min="12" max="12" width="10.5" customWidth="1"/>
    <col min="13" max="13" width="3.1640625" style="170" customWidth="1"/>
    <col min="14" max="14" width="24.5" customWidth="1"/>
    <col min="15" max="15" width="19.5" bestFit="1" customWidth="1"/>
    <col min="16" max="16" width="20" bestFit="1" customWidth="1"/>
    <col min="17" max="17" width="11.1640625" bestFit="1" customWidth="1"/>
    <col min="18" max="18" width="12.33203125" bestFit="1" customWidth="1"/>
  </cols>
  <sheetData>
    <row r="1" spans="2:18" customFormat="1" x14ac:dyDescent="0.2">
      <c r="N1" s="168"/>
    </row>
    <row r="2" spans="2:18" x14ac:dyDescent="0.2">
      <c r="B2" s="168" t="s">
        <v>115</v>
      </c>
      <c r="G2" s="169" t="s">
        <v>111</v>
      </c>
      <c r="H2" s="169" t="s">
        <v>112</v>
      </c>
      <c r="N2" s="169" t="s">
        <v>116</v>
      </c>
      <c r="O2" s="169" t="s">
        <v>117</v>
      </c>
      <c r="P2" s="169" t="s">
        <v>118</v>
      </c>
      <c r="Q2" s="171" t="s">
        <v>119</v>
      </c>
      <c r="R2" s="171" t="s">
        <v>120</v>
      </c>
    </row>
    <row r="3" spans="2:18" x14ac:dyDescent="0.2">
      <c r="B3" s="164" t="s">
        <v>6</v>
      </c>
      <c r="C3" s="164" t="s">
        <v>84</v>
      </c>
      <c r="D3" s="164" t="s">
        <v>85</v>
      </c>
      <c r="E3" s="164" t="s">
        <v>86</v>
      </c>
      <c r="G3" s="168" t="s">
        <v>113</v>
      </c>
      <c r="H3" s="168" t="s">
        <v>114</v>
      </c>
      <c r="N3" s="2" t="s">
        <v>121</v>
      </c>
      <c r="O3" s="2" t="s">
        <v>122</v>
      </c>
      <c r="P3" s="2" t="s">
        <v>122</v>
      </c>
      <c r="Q3" s="172" t="s">
        <v>123</v>
      </c>
      <c r="R3" s="172" t="s">
        <v>123</v>
      </c>
    </row>
    <row r="4" spans="2:18" x14ac:dyDescent="0.2">
      <c r="B4" s="165" t="s">
        <v>87</v>
      </c>
      <c r="C4" s="165" t="s">
        <v>88</v>
      </c>
      <c r="D4" s="165" t="s">
        <v>92</v>
      </c>
      <c r="E4" s="165" t="s">
        <v>93</v>
      </c>
      <c r="G4" t="str" cm="1">
        <f t="array" ref="G4:G8">_xlfn.UNIQUE(Table1[Category])</f>
        <v>Computer-based tasks</v>
      </c>
      <c r="H4" t="str" cm="1">
        <f t="array" ref="H4:K4">_xlfn.TOROW(_xlfn.UNIQUE(_xlfn._xlws.FILTER(Table1[Task],Table1[Category]=G4,"FutureTask")))</f>
        <v>Select and drag on-screen choices</v>
      </c>
      <c r="I4" t="str">
        <v>Computer writing or slide creation</v>
      </c>
      <c r="J4" t="str">
        <v>Graphic design</v>
      </c>
      <c r="K4" t="str">
        <v>Animation – text, shapes, or photographs</v>
      </c>
      <c r="N4" t="str" cm="1">
        <f t="array" ref="N4:N17">_xlfn.UNIQUE(Table1[Task])</f>
        <v>Select and drag on-screen choices</v>
      </c>
      <c r="O4" t="str" cm="1">
        <f t="array" ref="O4">_xlfn.TOROW(_xlfn.UNIQUE(_xlfn._xlws.FILTER(Table1[Motor challenge],Table1[Task]=N4,"FutureTask")))</f>
        <v>Much easier than average</v>
      </c>
      <c r="P4" t="str" cm="1">
        <f t="array" ref="P4">_xlfn.TOROW(_xlfn.UNIQUE(_xlfn._xlws.FILTER(Table1[Process challenge],Table1[Task]=N4,"FutureTask")))</f>
        <v>Easier than average</v>
      </c>
      <c r="Q4" s="172">
        <v>-3</v>
      </c>
      <c r="R4" s="172">
        <v>-4</v>
      </c>
    </row>
    <row r="5" spans="2:18" x14ac:dyDescent="0.2">
      <c r="B5" s="165" t="s">
        <v>87</v>
      </c>
      <c r="C5" s="165" t="s">
        <v>89</v>
      </c>
      <c r="D5" s="165" t="s">
        <v>93</v>
      </c>
      <c r="E5" s="165" t="s">
        <v>94</v>
      </c>
      <c r="G5" t="str">
        <v>Manipulative-based math tasks</v>
      </c>
      <c r="H5" t="str" cm="1">
        <f t="array" ref="H5:J5">_xlfn.TOROW(_xlfn.UNIQUE(_xlfn._xlws.FILTER(Table1[Task],Table1[Category]=G5,"FutureTask")))</f>
        <v>Geometric manipulatives – with or without written answers</v>
      </c>
      <c r="I5" t="str">
        <v>Math manipulatives – count or sort objects</v>
      </c>
      <c r="J5" t="str">
        <v>Math manipulatives – solve simple math problems</v>
      </c>
      <c r="N5" t="str">
        <v>Computer writing or slide creation</v>
      </c>
      <c r="O5" t="str" cm="1">
        <f t="array" ref="O5">_xlfn.TOROW(_xlfn.UNIQUE(_xlfn._xlws.FILTER(Table1[Motor challenge],Table1[Task]=N5,"FutureTask")))</f>
        <v>Easier than average</v>
      </c>
      <c r="P5" t="str" cm="1">
        <f t="array" ref="P5">_xlfn.TOROW(_xlfn.UNIQUE(_xlfn._xlws.FILTER(Table1[Process challenge],Table1[Task]=N5,"FutureTask")))</f>
        <v>Average</v>
      </c>
      <c r="Q5" s="172">
        <v>-2</v>
      </c>
      <c r="R5" s="172">
        <v>0</v>
      </c>
    </row>
    <row r="6" spans="2:18" x14ac:dyDescent="0.2">
      <c r="B6" s="165" t="s">
        <v>87</v>
      </c>
      <c r="C6" s="165" t="s">
        <v>90</v>
      </c>
      <c r="D6" s="165" t="s">
        <v>94</v>
      </c>
      <c r="E6" s="165" t="s">
        <v>95</v>
      </c>
      <c r="G6" t="str">
        <v>Paper-based writing tasks</v>
      </c>
      <c r="H6" t="str" cm="1">
        <f t="array" ref="H6:I6">_xlfn.TOROW(_xlfn.UNIQUE(_xlfn._xlws.FILTER(Table1[Task],Table1[Category]=G6,"FutureTask")))</f>
        <v>Circle and connect</v>
      </c>
      <c r="I6" t="str">
        <v>Writing tasks: copying, short answers, and composition</v>
      </c>
      <c r="N6" t="str">
        <v>Graphic design</v>
      </c>
      <c r="O6" t="str" cm="1">
        <f t="array" ref="O6">_xlfn.TOROW(_xlfn.UNIQUE(_xlfn._xlws.FILTER(Table1[Motor challenge],Table1[Task]=N6,"FutureTask")))</f>
        <v>Average</v>
      </c>
      <c r="P6" t="str" cm="1">
        <f t="array" ref="P6">_xlfn.TOROW(_xlfn.UNIQUE(_xlfn._xlws.FILTER(Table1[Process challenge],Table1[Task]=N6,"FutureTask")))</f>
        <v>Harder than average</v>
      </c>
      <c r="Q6" s="172">
        <v>0</v>
      </c>
      <c r="R6" s="172">
        <v>4</v>
      </c>
    </row>
    <row r="7" spans="2:18" x14ac:dyDescent="0.2">
      <c r="B7" s="165" t="s">
        <v>87</v>
      </c>
      <c r="C7" s="165" t="s">
        <v>91</v>
      </c>
      <c r="D7" s="165" t="s">
        <v>94</v>
      </c>
      <c r="E7" s="165" t="s">
        <v>96</v>
      </c>
      <c r="G7" t="str">
        <v>Scribbling and coloring tasks</v>
      </c>
      <c r="H7" t="str" cm="1">
        <f t="array" ref="H7:I7">_xlfn.TOROW(_xlfn.UNIQUE(_xlfn._xlws.FILTER(Table1[Task],Table1[Category]=G7,"FutureTask")))</f>
        <v>Scribble colors onto paper</v>
      </c>
      <c r="I7" t="str">
        <v>Color pictures</v>
      </c>
      <c r="N7" t="str">
        <v>Animation – text, shapes, or photographs</v>
      </c>
      <c r="O7" t="str" cm="1">
        <f t="array" ref="O7">_xlfn.TOROW(_xlfn.UNIQUE(_xlfn._xlws.FILTER(Table1[Motor challenge],Table1[Task]=N7,"FutureTask")))</f>
        <v>Average</v>
      </c>
      <c r="P7" t="str" cm="1">
        <f t="array" ref="P7">_xlfn.TOROW(_xlfn.UNIQUE(_xlfn._xlws.FILTER(Table1[Process challenge],Table1[Task]=N7,"FutureTask")))</f>
        <v>Much harder than average</v>
      </c>
      <c r="Q7" s="172">
        <v>0</v>
      </c>
      <c r="R7" s="172">
        <v>8</v>
      </c>
    </row>
    <row r="8" spans="2:18" x14ac:dyDescent="0.2">
      <c r="B8" s="166" t="s">
        <v>97</v>
      </c>
      <c r="C8" s="166" t="s">
        <v>98</v>
      </c>
      <c r="D8" s="166" t="s">
        <v>93</v>
      </c>
      <c r="E8" s="166" t="s">
        <v>94</v>
      </c>
      <c r="G8" t="str">
        <v>Cutting and pasting tasks</v>
      </c>
      <c r="H8" t="str" cm="1">
        <f t="array" ref="H8:J8">_xlfn.TOROW(_xlfn.UNIQUE(_xlfn._xlws.FILTER(Table1[Task],Table1[Category]=G8,"FutureTask")))</f>
        <v>Paste multiple items</v>
      </c>
      <c r="I8" t="str">
        <v>Cut paper – no pasting</v>
      </c>
      <c r="J8" t="str">
        <v>Cut and paste shapes</v>
      </c>
      <c r="N8" t="str">
        <v>Geometric manipulatives – with or without written answers</v>
      </c>
      <c r="O8" t="str" cm="1">
        <f t="array" ref="O8">_xlfn.TOROW(_xlfn.UNIQUE(_xlfn._xlws.FILTER(Table1[Motor challenge],Table1[Task]=N8,"FutureTask")))</f>
        <v>Easier than average</v>
      </c>
      <c r="P8" t="str" cm="1">
        <f t="array" ref="P8">_xlfn.TOROW(_xlfn.UNIQUE(_xlfn._xlws.FILTER(Table1[Process challenge],Table1[Task]=N8,"FutureTask")))</f>
        <v>Average</v>
      </c>
      <c r="Q8" s="172">
        <v>-2</v>
      </c>
      <c r="R8" s="172">
        <v>0</v>
      </c>
    </row>
    <row r="9" spans="2:18" x14ac:dyDescent="0.2">
      <c r="B9" s="166" t="s">
        <v>97</v>
      </c>
      <c r="C9" s="166" t="s">
        <v>99</v>
      </c>
      <c r="D9" s="166" t="s">
        <v>94</v>
      </c>
      <c r="E9" s="166" t="s">
        <v>94</v>
      </c>
      <c r="N9" t="str">
        <v>Math manipulatives – count or sort objects</v>
      </c>
      <c r="O9" t="str" cm="1">
        <f t="array" ref="O9">_xlfn.TOROW(_xlfn.UNIQUE(_xlfn._xlws.FILTER(Table1[Motor challenge],Table1[Task]=N9,"FutureTask")))</f>
        <v>Average</v>
      </c>
      <c r="P9" t="str" cm="1">
        <f t="array" ref="P9">_xlfn.TOROW(_xlfn.UNIQUE(_xlfn._xlws.FILTER(Table1[Process challenge],Table1[Task]=N9,"FutureTask")))</f>
        <v>Average</v>
      </c>
      <c r="Q9" s="172">
        <v>0</v>
      </c>
      <c r="R9" s="172">
        <v>0</v>
      </c>
    </row>
    <row r="10" spans="2:18" x14ac:dyDescent="0.2">
      <c r="B10" s="166" t="s">
        <v>97</v>
      </c>
      <c r="C10" s="166" t="s">
        <v>100</v>
      </c>
      <c r="D10" s="166" t="s">
        <v>94</v>
      </c>
      <c r="E10" s="166" t="s">
        <v>95</v>
      </c>
      <c r="G10" s="168" t="s">
        <v>129</v>
      </c>
      <c r="J10" s="168"/>
      <c r="N10" t="str">
        <v>Math manipulatives – solve simple math problems</v>
      </c>
      <c r="O10" t="str" cm="1">
        <f t="array" ref="O10">_xlfn.TOROW(_xlfn.UNIQUE(_xlfn._xlws.FILTER(Table1[Motor challenge],Table1[Task]=N10,"FutureTask")))</f>
        <v>Average</v>
      </c>
      <c r="P10" t="str" cm="1">
        <f t="array" ref="P10">_xlfn.TOROW(_xlfn.UNIQUE(_xlfn._xlws.FILTER(Table1[Process challenge],Table1[Task]=N10,"FutureTask")))</f>
        <v>Harder than average</v>
      </c>
      <c r="Q10" s="172">
        <v>0</v>
      </c>
      <c r="R10" s="172">
        <v>4</v>
      </c>
    </row>
    <row r="11" spans="2:18" x14ac:dyDescent="0.2">
      <c r="B11" s="165" t="s">
        <v>101</v>
      </c>
      <c r="C11" s="165" t="s">
        <v>102</v>
      </c>
      <c r="D11" s="165" t="s">
        <v>94</v>
      </c>
      <c r="E11" s="165" t="s">
        <v>93</v>
      </c>
      <c r="G11" s="168" t="s">
        <v>124</v>
      </c>
      <c r="H11" s="168" t="s">
        <v>13</v>
      </c>
      <c r="N11" t="str">
        <v>Circle and connect</v>
      </c>
      <c r="O11" t="str" cm="1">
        <f t="array" ref="O11">_xlfn.TOROW(_xlfn.UNIQUE(_xlfn._xlws.FILTER(Table1[Motor challenge],Table1[Task]=N11,"FutureTask")))</f>
        <v>Average</v>
      </c>
      <c r="P11" t="str" cm="1">
        <f t="array" ref="P11">_xlfn.TOROW(_xlfn.UNIQUE(_xlfn._xlws.FILTER(Table1[Process challenge],Table1[Task]=N11,"FutureTask")))</f>
        <v>Easier than average</v>
      </c>
      <c r="Q11" s="172">
        <v>0</v>
      </c>
      <c r="R11" s="172">
        <v>-4</v>
      </c>
    </row>
    <row r="12" spans="2:18" x14ac:dyDescent="0.2">
      <c r="B12" s="165" t="s">
        <v>101</v>
      </c>
      <c r="C12" s="165" t="s">
        <v>103</v>
      </c>
      <c r="D12" s="165" t="s">
        <v>94</v>
      </c>
      <c r="E12" s="165" t="s">
        <v>94</v>
      </c>
      <c r="G12" t="s">
        <v>125</v>
      </c>
      <c r="H12" s="172">
        <v>4</v>
      </c>
      <c r="N12" t="str">
        <v>Writing tasks: copying, short answers, and composition</v>
      </c>
      <c r="O12" t="str" cm="1">
        <f t="array" ref="O12">_xlfn.TOROW(_xlfn.UNIQUE(_xlfn._xlws.FILTER(Table1[Motor challenge],Table1[Task]=N12,"FutureTask")))</f>
        <v>Average</v>
      </c>
      <c r="P12" t="str" cm="1">
        <f t="array" ref="P12">_xlfn.TOROW(_xlfn.UNIQUE(_xlfn._xlws.FILTER(Table1[Process challenge],Table1[Task]=N12,"FutureTask")))</f>
        <v>Average</v>
      </c>
      <c r="Q12" s="172">
        <v>0</v>
      </c>
      <c r="R12" s="172">
        <v>0</v>
      </c>
    </row>
    <row r="13" spans="2:18" x14ac:dyDescent="0.2">
      <c r="B13" s="166" t="s">
        <v>104</v>
      </c>
      <c r="C13" s="166" t="s">
        <v>105</v>
      </c>
      <c r="D13" s="166" t="s">
        <v>94</v>
      </c>
      <c r="E13" s="166" t="s">
        <v>93</v>
      </c>
      <c r="G13" t="s">
        <v>126</v>
      </c>
      <c r="H13" s="172">
        <v>2</v>
      </c>
      <c r="N13" t="str">
        <v>Scribble colors onto paper</v>
      </c>
      <c r="O13" t="str" cm="1">
        <f t="array" ref="O13">_xlfn.TOROW(_xlfn.UNIQUE(_xlfn._xlws.FILTER(Table1[Motor challenge],Table1[Task]=N13,"FutureTask")))</f>
        <v>Average</v>
      </c>
      <c r="P13" t="str" cm="1">
        <f t="array" ref="P13">_xlfn.TOROW(_xlfn.UNIQUE(_xlfn._xlws.FILTER(Table1[Process challenge],Table1[Task]=N13,"FutureTask")))</f>
        <v>Easier than average</v>
      </c>
      <c r="Q13" s="172">
        <v>0</v>
      </c>
      <c r="R13" s="172">
        <v>-4</v>
      </c>
    </row>
    <row r="14" spans="2:18" x14ac:dyDescent="0.2">
      <c r="B14" s="166" t="s">
        <v>104</v>
      </c>
      <c r="C14" s="166" t="s">
        <v>106</v>
      </c>
      <c r="D14" s="166" t="s">
        <v>94</v>
      </c>
      <c r="E14" s="166" t="s">
        <v>94</v>
      </c>
      <c r="G14" t="s">
        <v>127</v>
      </c>
      <c r="H14" s="172">
        <v>2</v>
      </c>
      <c r="N14" t="str">
        <v>Color pictures</v>
      </c>
      <c r="O14" t="str" cm="1">
        <f t="array" ref="O14">_xlfn.TOROW(_xlfn.UNIQUE(_xlfn._xlws.FILTER(Table1[Motor challenge],Table1[Task]=N14,"FutureTask")))</f>
        <v>Average</v>
      </c>
      <c r="P14" t="str" cm="1">
        <f t="array" ref="P14">_xlfn.TOROW(_xlfn.UNIQUE(_xlfn._xlws.FILTER(Table1[Process challenge],Table1[Task]=N14,"FutureTask")))</f>
        <v>Average</v>
      </c>
      <c r="Q14" s="172">
        <v>0</v>
      </c>
      <c r="R14" s="172">
        <v>0</v>
      </c>
    </row>
    <row r="15" spans="2:18" x14ac:dyDescent="0.2">
      <c r="B15" s="165" t="s">
        <v>107</v>
      </c>
      <c r="C15" s="165" t="s">
        <v>108</v>
      </c>
      <c r="D15" s="165" t="s">
        <v>94</v>
      </c>
      <c r="E15" s="165" t="s">
        <v>94</v>
      </c>
      <c r="G15" t="s">
        <v>128</v>
      </c>
      <c r="H15" s="172">
        <v>1</v>
      </c>
      <c r="N15" t="str">
        <v>Paste multiple items</v>
      </c>
      <c r="O15" t="str" cm="1">
        <f t="array" ref="O15">_xlfn.TOROW(_xlfn.UNIQUE(_xlfn._xlws.FILTER(Table1[Motor challenge],Table1[Task]=N15,"FutureTask")))</f>
        <v>Average</v>
      </c>
      <c r="P15" t="str" cm="1">
        <f t="array" ref="P15">_xlfn.TOROW(_xlfn.UNIQUE(_xlfn._xlws.FILTER(Table1[Process challenge],Table1[Task]=N15,"FutureTask")))</f>
        <v>Average</v>
      </c>
      <c r="Q15" s="172">
        <v>0</v>
      </c>
      <c r="R15" s="172">
        <v>0</v>
      </c>
    </row>
    <row r="16" spans="2:18" x14ac:dyDescent="0.2">
      <c r="B16" s="165" t="s">
        <v>107</v>
      </c>
      <c r="C16" s="165" t="s">
        <v>109</v>
      </c>
      <c r="D16" s="165" t="s">
        <v>94</v>
      </c>
      <c r="E16" s="165" t="s">
        <v>94</v>
      </c>
      <c r="N16" t="str">
        <v>Cut paper – no pasting</v>
      </c>
      <c r="O16" t="str" cm="1">
        <f t="array" ref="O16">_xlfn.TOROW(_xlfn.UNIQUE(_xlfn._xlws.FILTER(Table1[Motor challenge],Table1[Task]=N16,"FutureTask")))</f>
        <v>Average</v>
      </c>
      <c r="P16" t="str" cm="1">
        <f t="array" ref="P16">_xlfn.TOROW(_xlfn.UNIQUE(_xlfn._xlws.FILTER(Table1[Process challenge],Table1[Task]=N16,"FutureTask")))</f>
        <v>Average</v>
      </c>
      <c r="Q16" s="172">
        <v>0</v>
      </c>
      <c r="R16" s="172">
        <v>0</v>
      </c>
    </row>
    <row r="17" spans="2:18" x14ac:dyDescent="0.2">
      <c r="B17" s="167" t="s">
        <v>107</v>
      </c>
      <c r="C17" s="167" t="s">
        <v>110</v>
      </c>
      <c r="D17" s="167" t="s">
        <v>95</v>
      </c>
      <c r="E17" s="167" t="s">
        <v>95</v>
      </c>
      <c r="G17" s="173" t="s">
        <v>130</v>
      </c>
      <c r="N17" t="str">
        <v>Cut and paste shapes</v>
      </c>
      <c r="O17" t="str" cm="1">
        <f t="array" ref="O17">_xlfn.TOROW(_xlfn.UNIQUE(_xlfn._xlws.FILTER(Table1[Motor challenge],Table1[Task]=N17,"FutureTask")))</f>
        <v>Harder than average</v>
      </c>
      <c r="P17" t="str" cm="1">
        <f t="array" ref="P17">_xlfn.TOROW(_xlfn.UNIQUE(_xlfn._xlws.FILTER(Table1[Process challenge],Table1[Task]=N17,"FutureTask")))</f>
        <v>Harder than average</v>
      </c>
      <c r="Q17" s="172">
        <v>2</v>
      </c>
      <c r="R17" s="172">
        <v>4</v>
      </c>
    </row>
    <row r="18" spans="2:18" x14ac:dyDescent="0.2">
      <c r="G18" t="s">
        <v>131</v>
      </c>
      <c r="H18" t="s">
        <v>132</v>
      </c>
    </row>
    <row r="19" spans="2:18" x14ac:dyDescent="0.2">
      <c r="B19" t="s">
        <v>107</v>
      </c>
      <c r="C19" t="s">
        <v>108</v>
      </c>
      <c r="G19">
        <v>0</v>
      </c>
      <c r="H19" t="s">
        <v>133</v>
      </c>
    </row>
    <row r="20" spans="2:18" x14ac:dyDescent="0.2">
      <c r="G20">
        <v>66</v>
      </c>
      <c r="H20" t="s">
        <v>134</v>
      </c>
    </row>
    <row r="21" spans="2:18" x14ac:dyDescent="0.2">
      <c r="G21">
        <v>79</v>
      </c>
      <c r="H21" t="s">
        <v>135</v>
      </c>
    </row>
    <row r="23" spans="2:18" x14ac:dyDescent="0.2">
      <c r="G23" s="168" t="s">
        <v>136</v>
      </c>
    </row>
    <row r="24" spans="2:18" x14ac:dyDescent="0.2">
      <c r="G24" t="s">
        <v>137</v>
      </c>
      <c r="H24" t="s">
        <v>152</v>
      </c>
    </row>
    <row r="25" spans="2:18" x14ac:dyDescent="0.2">
      <c r="G25">
        <v>0</v>
      </c>
      <c r="H25" t="s">
        <v>138</v>
      </c>
    </row>
    <row r="26" spans="2:18" x14ac:dyDescent="0.2">
      <c r="G26">
        <v>64</v>
      </c>
      <c r="H26" t="s">
        <v>139</v>
      </c>
    </row>
    <row r="27" spans="2:18" x14ac:dyDescent="0.2">
      <c r="G27">
        <v>79</v>
      </c>
      <c r="H27" t="s">
        <v>140</v>
      </c>
    </row>
    <row r="29" spans="2:18" x14ac:dyDescent="0.2">
      <c r="G29" s="168" t="s">
        <v>141</v>
      </c>
    </row>
    <row r="30" spans="2:18" x14ac:dyDescent="0.2">
      <c r="G30" s="172" t="s">
        <v>142</v>
      </c>
      <c r="H30" s="172" t="s">
        <v>143</v>
      </c>
      <c r="I30" s="174" t="s">
        <v>144</v>
      </c>
      <c r="J30" s="174" t="s">
        <v>145</v>
      </c>
      <c r="K30" s="174" t="s">
        <v>146</v>
      </c>
      <c r="L30" s="174" t="s">
        <v>147</v>
      </c>
    </row>
    <row r="31" spans="2:18" x14ac:dyDescent="0.2">
      <c r="G31" s="172">
        <v>3</v>
      </c>
      <c r="H31" s="172">
        <v>3</v>
      </c>
      <c r="I31" s="172">
        <v>70</v>
      </c>
      <c r="J31" s="172">
        <v>6</v>
      </c>
      <c r="K31" s="172">
        <v>60</v>
      </c>
      <c r="L31" s="172">
        <v>7</v>
      </c>
    </row>
    <row r="32" spans="2:18" x14ac:dyDescent="0.2">
      <c r="G32" s="172">
        <v>4</v>
      </c>
      <c r="H32" s="172">
        <v>4</v>
      </c>
      <c r="I32" s="172">
        <v>72</v>
      </c>
      <c r="J32" s="172">
        <v>6</v>
      </c>
      <c r="K32" s="172">
        <v>62</v>
      </c>
      <c r="L32" s="172">
        <v>7</v>
      </c>
    </row>
    <row r="33" spans="7:12" x14ac:dyDescent="0.2">
      <c r="G33" s="172">
        <v>5</v>
      </c>
      <c r="H33" s="172">
        <v>5</v>
      </c>
      <c r="I33" s="172">
        <v>75</v>
      </c>
      <c r="J33" s="172">
        <v>6</v>
      </c>
      <c r="K33" s="172">
        <v>64</v>
      </c>
      <c r="L33" s="172">
        <v>7</v>
      </c>
    </row>
    <row r="34" spans="7:12" x14ac:dyDescent="0.2">
      <c r="G34" s="172">
        <v>6</v>
      </c>
      <c r="H34" s="172">
        <v>6</v>
      </c>
      <c r="I34" s="172">
        <v>77</v>
      </c>
      <c r="J34" s="172">
        <v>6</v>
      </c>
      <c r="K34" s="172">
        <v>67</v>
      </c>
      <c r="L34" s="172">
        <v>9</v>
      </c>
    </row>
    <row r="35" spans="7:12" x14ac:dyDescent="0.2">
      <c r="G35" s="172">
        <v>7</v>
      </c>
      <c r="H35" s="172">
        <v>7</v>
      </c>
      <c r="I35" s="172">
        <v>77</v>
      </c>
      <c r="J35" s="172">
        <v>6</v>
      </c>
      <c r="K35" s="172">
        <v>69</v>
      </c>
      <c r="L35" s="172">
        <v>9</v>
      </c>
    </row>
    <row r="36" spans="7:12" x14ac:dyDescent="0.2">
      <c r="G36" s="172">
        <v>8</v>
      </c>
      <c r="H36" s="172">
        <v>8</v>
      </c>
      <c r="I36" s="172">
        <v>79</v>
      </c>
      <c r="J36" s="172">
        <v>6</v>
      </c>
      <c r="K36" s="172">
        <v>69</v>
      </c>
      <c r="L36" s="172">
        <v>9</v>
      </c>
    </row>
    <row r="37" spans="7:12" x14ac:dyDescent="0.2">
      <c r="G37" s="172">
        <v>9</v>
      </c>
      <c r="H37" s="172">
        <v>9</v>
      </c>
      <c r="I37" s="172">
        <v>80</v>
      </c>
      <c r="J37" s="172">
        <v>6</v>
      </c>
      <c r="K37" s="172">
        <v>72</v>
      </c>
      <c r="L37" s="172">
        <v>9</v>
      </c>
    </row>
    <row r="38" spans="7:12" x14ac:dyDescent="0.2">
      <c r="G38" s="172">
        <v>10</v>
      </c>
      <c r="H38" s="172">
        <v>11</v>
      </c>
      <c r="I38" s="172">
        <v>82</v>
      </c>
      <c r="J38" s="172">
        <v>6</v>
      </c>
      <c r="K38" s="172">
        <v>72</v>
      </c>
      <c r="L38" s="172">
        <v>9</v>
      </c>
    </row>
    <row r="39" spans="7:12" x14ac:dyDescent="0.2">
      <c r="G39" s="172">
        <v>12</v>
      </c>
      <c r="H39" s="172">
        <v>15</v>
      </c>
      <c r="I39" s="172">
        <v>83</v>
      </c>
      <c r="J39" s="172">
        <v>5</v>
      </c>
      <c r="K39" s="172">
        <v>72</v>
      </c>
      <c r="L39" s="172">
        <v>9</v>
      </c>
    </row>
  </sheetData>
  <sheetProtection selectLockedCells="1"/>
  <dataValidations count="2">
    <dataValidation type="list" allowBlank="1" showInputMessage="1" showErrorMessage="1" sqref="C19" xr:uid="{69086BED-3682-0448-A456-8FC5119831D3}">
      <formula1>L2Task1</formula1>
    </dataValidation>
    <dataValidation type="list" allowBlank="1" showInputMessage="1" showErrorMessage="1" sqref="B19" xr:uid="{06F9AD32-B7BD-0244-BEBA-154A91A4BB2E}">
      <formula1>L1Category</formula1>
    </dataValidation>
  </dataValidations>
  <pageMargins left="0.7" right="0.7" top="0.75" bottom="0.75" header="0.3" footer="0.3"/>
  <pageSetup orientation="portrait" horizontalDpi="0" verticalDpi="0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BCAAF-83A5-A54C-805F-C9BC7693D3A7}">
  <dimension ref="A1"/>
  <sheetViews>
    <sheetView workbookViewId="0"/>
  </sheetViews>
  <sheetFormatPr baseColWidth="10" defaultRowHeight="15" x14ac:dyDescent="0.2"/>
  <cols>
    <col min="1" max="16384" width="10.83203125" style="9"/>
  </cols>
  <sheetData/>
  <sheetProtection algorithmName="SHA-512" hashValue="HZpTwPAWfXcX0NG3J4FmxMyPid00V11FsaeavrYAvMTP9LzI32LkgldmJGBQdKsjx0aFiWzIbK9meOmLiDFskg==" saltValue="ba0S0PIZOLzEFaL53o6wlQ==" spinCount="100000" sheet="1" objects="1" scenarios="1" selectLockedCells="1" selectUnlockedCells="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SchoolworkProgram</vt:lpstr>
      <vt:lpstr>Data</vt:lpstr>
      <vt:lpstr>2026.10.04</vt:lpstr>
      <vt:lpstr>L1Category</vt:lpstr>
      <vt:lpstr>SchoolworkProgram!Print_Area</vt:lpstr>
      <vt:lpstr>Rating</vt:lpstr>
      <vt:lpstr>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Fisher</dc:creator>
  <cp:lastModifiedBy>Brett Berg</cp:lastModifiedBy>
  <cp:lastPrinted>2026-08-08T18:38:39Z</cp:lastPrinted>
  <dcterms:created xsi:type="dcterms:W3CDTF">2025-09-12T17:13:51Z</dcterms:created>
  <dcterms:modified xsi:type="dcterms:W3CDTF">2026-10-04T20:27:34Z</dcterms:modified>
</cp:coreProperties>
</file>