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berg/Library/CloudStorage/GoogleDrive-brett@otberg.com/My Drive/Powerful Practice/Quality of Occupational Performance/QOP Programs/ADL/"/>
    </mc:Choice>
  </mc:AlternateContent>
  <xr:revisionPtr revIDLastSave="0" documentId="13_ncr:1_{C5F37F82-3835-084B-BAD1-0E6393AA47C0}" xr6:coauthVersionLast="47" xr6:coauthVersionMax="47" xr10:uidLastSave="{00000000-0000-0000-0000-000000000000}"/>
  <workbookProtection workbookAlgorithmName="SHA-512" workbookHashValue="XK+hR4+rCRji6pTUpN3dasrkh5nKL9Aqm3Dpj4OJM1JpPfcDOAhgQ+hWw5M9W9kfHbeb5YlFlzQG2xcrDlPq4w==" workbookSaltValue="/TCwcRXbz31FttEY8zC6BQ==" workbookSpinCount="100000" lockStructure="1"/>
  <bookViews>
    <workbookView xWindow="22360" yWindow="2180" windowWidth="21940" windowHeight="21140" xr2:uid="{9D142128-9BEF-4936-AF09-5B4D6CBA0D99}"/>
  </bookViews>
  <sheets>
    <sheet name="ADLProgram" sheetId="1" r:id="rId1"/>
    <sheet name="2026.08.16" sheetId="3" r:id="rId2"/>
    <sheet name="Data" sheetId="2" state="hidden" r:id="rId3"/>
  </sheets>
  <definedNames>
    <definedName name="Level1Category">Data!$H:$H</definedName>
    <definedName name="Level2Subgroup">Data!$I:$I</definedName>
    <definedName name="Level3Task">Data!$Z:$Z</definedName>
    <definedName name="MotorChallenge">Data!$AJ:$AJ</definedName>
    <definedName name="_xlnm.Print_Area" localSheetId="0">ADLProgram!$A$1:$P$116</definedName>
    <definedName name="ProcessChallenge">Data!$AK:$AK</definedName>
    <definedName name="Rating">Data!$O$25:$O$28</definedName>
    <definedName name="Satisfaction">Data!$I$16:$I$20</definedName>
    <definedName name="Score">Data!$P$25:$P$28</definedName>
    <definedName name="SubgroupFullList">Data!$Y:$Y</definedName>
    <definedName name="TaskFullList">Data!$AI:$AI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1" l="1" a="1"/>
  <c r="K28" i="1" a="1"/>
  <c r="I26" i="1"/>
  <c r="A26" i="1"/>
  <c r="P4" i="2" a="1"/>
  <c r="Y4" i="2" a="1"/>
  <c r="Z4" i="2" s="1" a="1"/>
  <c r="H4" i="2" a="1"/>
  <c r="I4" i="2" s="1" a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N6" i="1" l="1"/>
  <c r="I20" i="1" l="1"/>
  <c r="A20" i="1"/>
  <c r="I18" i="1"/>
  <c r="A18" i="1"/>
  <c r="AI4" i="2" a="1"/>
  <c r="AK93" i="2" l="1" a="1"/>
  <c r="AJ93" i="2" a="1"/>
  <c r="AJ4" i="2" s="1" a="1"/>
  <c r="AK9" i="2" a="1"/>
  <c r="AJ51" i="2" a="1"/>
  <c r="AJ24" i="2" a="1"/>
  <c r="AJ80" i="2" a="1"/>
  <c r="AK85" i="2" a="1"/>
  <c r="AJ45" i="2" a="1"/>
  <c r="AK88" i="2" a="1"/>
  <c r="AJ63" i="2" a="1"/>
  <c r="AK70" i="2" a="1"/>
  <c r="AJ90" i="2" a="1"/>
  <c r="AJ37" i="2" a="1"/>
  <c r="AK5" i="2" a="1"/>
  <c r="AK37" i="2" a="1"/>
  <c r="AJ5" i="2" a="1"/>
  <c r="AJ47" i="2" a="1"/>
  <c r="AJ66" i="2" a="1"/>
  <c r="AK6" i="2" a="1"/>
  <c r="AK24" i="2" a="1"/>
  <c r="AK40" i="2" a="1"/>
  <c r="AK55" i="2" a="1"/>
  <c r="AK75" i="2" a="1"/>
  <c r="AK12" i="2" a="1"/>
  <c r="AJ20" i="2" a="1"/>
  <c r="AJ34" i="2" a="1"/>
  <c r="AJ56" i="2" a="1"/>
  <c r="AJ82" i="2" a="1"/>
  <c r="AK38" i="2" a="1"/>
  <c r="AK73" i="2" a="1"/>
  <c r="AJ6" i="2" a="1"/>
  <c r="AK25" i="2" a="1"/>
  <c r="AK77" i="2" a="1"/>
  <c r="AJ21" i="2" a="1"/>
  <c r="AJ38" i="2" a="1"/>
  <c r="AJ57" i="2" a="1"/>
  <c r="AJ83" i="2" a="1"/>
  <c r="AK39" i="2" a="1"/>
  <c r="AK76" i="2" a="1"/>
  <c r="AK17" i="2" a="1"/>
  <c r="AK35" i="2" a="1"/>
  <c r="AJ64" i="2" a="1"/>
  <c r="AK36" i="2" a="1"/>
  <c r="AJ74" i="2" a="1"/>
  <c r="AK41" i="2" a="1"/>
  <c r="AJ11" i="2" a="1"/>
  <c r="AJ7" i="2" a="1"/>
  <c r="AJ49" i="2" a="1"/>
  <c r="AJ75" i="2" a="1"/>
  <c r="AK8" i="2" a="1"/>
  <c r="AK27" i="2" a="1"/>
  <c r="AK42" i="2" a="1"/>
  <c r="AK58" i="2" a="1"/>
  <c r="AK80" i="2" a="1"/>
  <c r="AJ10" i="2" a="1"/>
  <c r="AJ22" i="2" a="1"/>
  <c r="AJ39" i="2" a="1"/>
  <c r="AJ59" i="2" a="1"/>
  <c r="AJ86" i="2" a="1"/>
  <c r="AK43" i="2" a="1"/>
  <c r="AK78" i="2" a="1"/>
  <c r="AJ79" i="2" a="1"/>
  <c r="AJ41" i="2" a="1"/>
  <c r="AJ52" i="2" a="1"/>
  <c r="AK47" i="2" a="1"/>
  <c r="AJ25" i="2" a="1"/>
  <c r="AK56" i="2" a="1"/>
  <c r="AJ84" i="2" a="1"/>
  <c r="AK66" i="2" a="1"/>
  <c r="AJ60" i="2" a="1"/>
  <c r="AJ88" i="2" a="1"/>
  <c r="AK34" i="2" a="1"/>
  <c r="AJ12" i="2" a="1"/>
  <c r="AJ73" i="2" a="1"/>
  <c r="AK63" i="2" a="1"/>
  <c r="AJ89" i="2" a="1"/>
  <c r="AK51" i="2" a="1"/>
  <c r="AK22" i="2" a="1"/>
  <c r="AJ48" i="2" a="1"/>
  <c r="AK7" i="2" a="1"/>
  <c r="AK57" i="2" a="1"/>
  <c r="AJ8" i="2" a="1"/>
  <c r="AJ50" i="2" a="1"/>
  <c r="AJ77" i="2" a="1"/>
  <c r="AK28" i="2" a="1"/>
  <c r="AK45" i="2" a="1"/>
  <c r="AK60" i="2" a="1"/>
  <c r="AK82" i="2" a="1"/>
  <c r="AJ16" i="2" a="1"/>
  <c r="P9" i="2" s="1" a="1"/>
  <c r="AJ23" i="2" a="1"/>
  <c r="AJ40" i="2" a="1"/>
  <c r="AJ61" i="2" a="1"/>
  <c r="AJ87" i="2" a="1"/>
  <c r="AK44" i="2" a="1"/>
  <c r="AK79" i="2" a="1"/>
  <c r="AK61" i="2" a="1"/>
  <c r="AK52" i="2" a="1"/>
  <c r="AK81" i="2" a="1"/>
  <c r="AK83" i="2" a="1"/>
  <c r="AK84" i="2" a="1"/>
  <c r="AK10" i="2" a="1"/>
  <c r="AJ92" i="2" a="1"/>
  <c r="AK90" i="2" a="1"/>
  <c r="AK29" i="2" a="1"/>
  <c r="AJ62" i="2" a="1"/>
  <c r="AK30" i="2" a="1"/>
  <c r="AJ67" i="2" a="1"/>
  <c r="AJ55" i="2" a="1"/>
  <c r="AK48" i="2" a="1"/>
  <c r="AJ26" i="2" a="1"/>
  <c r="AJ43" i="2" a="1"/>
  <c r="AJ70" i="2" a="1"/>
  <c r="AK18" i="2" a="1"/>
  <c r="AK59" i="2" a="1"/>
  <c r="AK86" i="2" a="1"/>
  <c r="AJ28" i="2" a="1"/>
  <c r="AJ58" i="2" a="1"/>
  <c r="AJ85" i="2" a="1"/>
  <c r="AK15" i="2" a="1"/>
  <c r="AK33" i="2" a="1"/>
  <c r="AK49" i="2" a="1"/>
  <c r="AK68" i="2" a="1"/>
  <c r="AK91" i="2" a="1"/>
  <c r="AJ72" i="2" a="1"/>
  <c r="AJ27" i="2" a="1"/>
  <c r="AJ44" i="2" a="1"/>
  <c r="AJ71" i="2" a="1"/>
  <c r="AK19" i="2" a="1"/>
  <c r="AK62" i="2" a="1"/>
  <c r="AK87" i="2" a="1"/>
  <c r="AK46" i="2" a="1"/>
  <c r="AJ14" i="2" a="1"/>
  <c r="AK65" i="2" a="1"/>
  <c r="AJ42" i="2" a="1"/>
  <c r="AJ15" i="2" a="1"/>
  <c r="AK31" i="2" a="1"/>
  <c r="AJ31" i="2" a="1"/>
  <c r="AK50" i="2" a="1"/>
  <c r="AJ13" i="2" a="1"/>
  <c r="AJ30" i="2" a="1"/>
  <c r="AJ46" i="2" a="1"/>
  <c r="AJ76" i="2" a="1"/>
  <c r="AK21" i="2" a="1"/>
  <c r="AK64" i="2" a="1"/>
  <c r="AK89" i="2" a="1"/>
  <c r="AJ9" i="2" a="1"/>
  <c r="AJ17" i="2" a="1"/>
  <c r="AK11" i="2" a="1"/>
  <c r="AJ68" i="2" a="1"/>
  <c r="AK13" i="2" a="1"/>
  <c r="AK14" i="2" a="1"/>
  <c r="AJ69" i="2" a="1"/>
  <c r="AK16" i="2" a="1"/>
  <c r="P11" i="2" s="1" a="1"/>
  <c r="AK69" i="2" a="1"/>
  <c r="AJ29" i="2" a="1"/>
  <c r="AK20" i="2" a="1"/>
  <c r="AJ35" i="2" a="1"/>
  <c r="AJ36" i="2" a="1"/>
  <c r="AK53" i="2" a="1"/>
  <c r="AK71" i="2" a="1"/>
  <c r="AJ18" i="2" a="1"/>
  <c r="AJ32" i="2" a="1"/>
  <c r="AJ53" i="2" a="1"/>
  <c r="AJ78" i="2" a="1"/>
  <c r="AK26" i="2" a="1"/>
  <c r="AK67" i="2" a="1"/>
  <c r="AK92" i="2" a="1"/>
  <c r="AJ65" i="2" a="1"/>
  <c r="AK23" i="2" a="1"/>
  <c r="AK54" i="2" a="1"/>
  <c r="AK74" i="2" a="1"/>
  <c r="AJ19" i="2" a="1"/>
  <c r="AJ33" i="2" a="1"/>
  <c r="AJ54" i="2" a="1"/>
  <c r="AJ81" i="2" a="1"/>
  <c r="AK32" i="2" a="1"/>
  <c r="AK72" i="2" a="1"/>
  <c r="AJ91" i="2" a="1"/>
  <c r="AK4" i="2" a="1"/>
  <c r="N89" i="1" a="1"/>
  <c r="F89" i="1" a="1"/>
  <c r="F57" i="1" a="1"/>
  <c r="Z26" i="2" a="1"/>
  <c r="Z21" i="2" a="1"/>
  <c r="Z10" i="2" a="1"/>
  <c r="Z22" i="2" a="1"/>
  <c r="Z13" i="2" a="1"/>
  <c r="Z5" i="2" a="1"/>
  <c r="Z11" i="2" a="1"/>
  <c r="Z23" i="2" a="1"/>
  <c r="Z17" i="2" a="1"/>
  <c r="Z9" i="2" a="1"/>
  <c r="Z12" i="2" a="1"/>
  <c r="Z24" i="2" a="1"/>
  <c r="Z25" i="2" a="1"/>
  <c r="Z15" i="2" a="1"/>
  <c r="Z27" i="2" a="1"/>
  <c r="Z16" i="2" a="1"/>
  <c r="Z28" i="2" a="1"/>
  <c r="Z29" i="2" a="1"/>
  <c r="Z14" i="2" a="1"/>
  <c r="Z6" i="2" a="1"/>
  <c r="Z18" i="2" a="1"/>
  <c r="Z30" i="2" a="1"/>
  <c r="Z7" i="2" a="1"/>
  <c r="Z31" i="2" a="1"/>
  <c r="Z19" i="2" a="1"/>
  <c r="Z8" i="2" a="1"/>
  <c r="Z20" i="2" a="1"/>
  <c r="I6" i="2" a="1"/>
  <c r="I10" i="2" a="1"/>
  <c r="I7" i="2" a="1"/>
  <c r="I9" i="2" a="1"/>
  <c r="I5" i="2" a="1"/>
  <c r="I8" i="2" a="1"/>
  <c r="N57" i="1" a="1"/>
  <c r="N90" i="1" l="1"/>
  <c r="F90" i="1"/>
  <c r="N58" i="1"/>
  <c r="F58" i="1"/>
  <c r="A90" i="1"/>
  <c r="A58" i="1"/>
  <c r="P6" i="2" a="1"/>
  <c r="F60" i="1" l="1"/>
  <c r="A60" i="1" s="1"/>
  <c r="A25" i="1" s="1"/>
  <c r="F91" i="1"/>
  <c r="I25" i="1" s="1"/>
  <c r="C25" i="1" l="1"/>
  <c r="K25" i="1"/>
  <c r="A9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<sst xmlns="http://schemas.openxmlformats.org/spreadsheetml/2006/main" count="686" uniqueCount="293">
  <si>
    <t>Category</t>
  </si>
  <si>
    <t>Subgroup</t>
  </si>
  <si>
    <t>Score</t>
  </si>
  <si>
    <t>Personal ADL</t>
  </si>
  <si>
    <t>Groom</t>
  </si>
  <si>
    <t>Pour beverage</t>
  </si>
  <si>
    <t>Task</t>
  </si>
  <si>
    <t>Motor challenge</t>
  </si>
  <si>
    <t>Process challenge</t>
  </si>
  <si>
    <t>Level1Category</t>
  </si>
  <si>
    <t>Formula 1</t>
  </si>
  <si>
    <t>Level2Subgroup</t>
  </si>
  <si>
    <t>Formula 2</t>
  </si>
  <si>
    <t>Possible options</t>
  </si>
  <si>
    <t>SubgroupFullList</t>
  </si>
  <si>
    <t>Level3Task</t>
  </si>
  <si>
    <t>Need up to 7 columns for data to poplulate</t>
  </si>
  <si>
    <t>TaskFullList</t>
  </si>
  <si>
    <t>MotorChallenge</t>
  </si>
  <si>
    <t>ProcessChallenge</t>
  </si>
  <si>
    <t>Formula1</t>
  </si>
  <si>
    <t>Formula2</t>
  </si>
  <si>
    <t>motor</t>
  </si>
  <si>
    <t>process</t>
  </si>
  <si>
    <t>MotorPoints</t>
  </si>
  <si>
    <t>ProcessPoints</t>
  </si>
  <si>
    <t>Raw total 1</t>
  </si>
  <si>
    <t>Raw Total</t>
  </si>
  <si>
    <t>Max</t>
  </si>
  <si>
    <t>Min</t>
  </si>
  <si>
    <t>Adjustment1</t>
  </si>
  <si>
    <t>ScaledScore</t>
  </si>
  <si>
    <t>Rawtotal1</t>
  </si>
  <si>
    <t xml:space="preserve">Rawtotal1 </t>
  </si>
  <si>
    <t>AdjTotal</t>
  </si>
  <si>
    <t>Rating</t>
  </si>
  <si>
    <t>Mscale</t>
  </si>
  <si>
    <t>Pscale</t>
  </si>
  <si>
    <t>Minterp</t>
  </si>
  <si>
    <t>Pinterp</t>
  </si>
  <si>
    <t>Table4</t>
  </si>
  <si>
    <t>Table5</t>
  </si>
  <si>
    <t>Satisfaction</t>
  </si>
  <si>
    <t>AgeMin</t>
  </si>
  <si>
    <t>AgeMax</t>
  </si>
  <si>
    <t>MotorM</t>
  </si>
  <si>
    <t>MotorSD</t>
  </si>
  <si>
    <t>ProcessM</t>
  </si>
  <si>
    <t>ProcessSD</t>
  </si>
  <si>
    <t>Table2</t>
  </si>
  <si>
    <t>7–76</t>
  </si>
  <si>
    <t>58–70</t>
  </si>
  <si>
    <t>8–57</t>
  </si>
  <si>
    <t xml:space="preserve">     Qualità della Performance Occupazionale: ADL – Report dei Risultati</t>
  </si>
  <si>
    <t>Nome</t>
  </si>
  <si>
    <t>Data di nascita</t>
  </si>
  <si>
    <t>Età (anni)</t>
  </si>
  <si>
    <t>Terapista occupazionale</t>
  </si>
  <si>
    <t xml:space="preserve">Osservazione 1        </t>
  </si>
  <si>
    <t xml:space="preserve">Osservazione 2        </t>
  </si>
  <si>
    <r>
      <t xml:space="preserve">Osservazione 1 </t>
    </r>
    <r>
      <rPr>
        <b/>
        <sz val="14"/>
        <color rgb="FF005DA2"/>
        <rFont val="Aptos Narrow"/>
        <family val="2"/>
      </rPr>
      <t>–</t>
    </r>
    <r>
      <rPr>
        <b/>
        <sz val="14"/>
        <color rgb="FF005DA2"/>
        <rFont val="Aptos Narrow"/>
        <family val="2"/>
        <scheme val="minor"/>
      </rPr>
      <t xml:space="preserve"> Descrizione del compito osservato</t>
    </r>
  </si>
  <si>
    <t>Categoria</t>
  </si>
  <si>
    <t>Sottogruppo</t>
  </si>
  <si>
    <t>Compito realizzato</t>
  </si>
  <si>
    <t>Risultati: Abilità motoria</t>
  </si>
  <si>
    <t>Risultati: Abilità di processo</t>
  </si>
  <si>
    <t>Punteggio ADL motorio corretto in unità di scala* (scala: 0–100)*</t>
  </si>
  <si>
    <t>Punteggio ADL processo corretto in unità di scala* (scala: 0–100)*</t>
  </si>
  <si>
    <t xml:space="preserve">Livello di soddisfazione riportato sulla performance dell'ADL* </t>
  </si>
  <si>
    <t xml:space="preserve">       Osservazione Compito 1:</t>
  </si>
  <si>
    <t xml:space="preserve">       Osservazione Compito 2:</t>
  </si>
  <si>
    <t>Valutazioni delle abilità motorie di performance occupazionale</t>
  </si>
  <si>
    <t>Valutazioni delle abilità di processo di performance occupazionale</t>
  </si>
  <si>
    <t>performance occupazionale</t>
  </si>
  <si>
    <t>Abilità motorie di</t>
  </si>
  <si>
    <t>Abilità di processo di</t>
  </si>
  <si>
    <t xml:space="preserve">Abilità di processo di </t>
  </si>
  <si>
    <t>Problema</t>
  </si>
  <si>
    <t>osservato</t>
  </si>
  <si>
    <t>Si Stabilizza</t>
  </si>
  <si>
    <t>Si Allinea</t>
  </si>
  <si>
    <t>Si Posiziona</t>
  </si>
  <si>
    <t>Raggiunge</t>
  </si>
  <si>
    <t>Si Piega</t>
  </si>
  <si>
    <t>Afferra</t>
  </si>
  <si>
    <t>Manipola</t>
  </si>
  <si>
    <t>Coordina</t>
  </si>
  <si>
    <t>Muove</t>
  </si>
  <si>
    <t>Solleva</t>
  </si>
  <si>
    <t>Cammina</t>
  </si>
  <si>
    <t>Trasporta</t>
  </si>
  <si>
    <t>Calibra</t>
  </si>
  <si>
    <t>Si Muove con Fluidità</t>
  </si>
  <si>
    <t>Resiste</t>
  </si>
  <si>
    <t>Mantiene il Tempo</t>
  </si>
  <si>
    <t>E' Attento</t>
  </si>
  <si>
    <t>Persegue l'Obiettivo</t>
  </si>
  <si>
    <t>Sceglie</t>
  </si>
  <si>
    <t>Usa</t>
  </si>
  <si>
    <t>Maneggia</t>
  </si>
  <si>
    <t>Chiede</t>
  </si>
  <si>
    <t>Inizia</t>
  </si>
  <si>
    <t>Continua</t>
  </si>
  <si>
    <t>Ordina</t>
  </si>
  <si>
    <t>Termina</t>
  </si>
  <si>
    <t>Cerca/Localizza</t>
  </si>
  <si>
    <t>Raduna</t>
  </si>
  <si>
    <t>Organizza</t>
  </si>
  <si>
    <t>Riordina</t>
  </si>
  <si>
    <t>Si Destreggia</t>
  </si>
  <si>
    <t>Osserva/Reagisce</t>
  </si>
  <si>
    <t>Sistema</t>
  </si>
  <si>
    <t>Si Adatta</t>
  </si>
  <si>
    <t>Trae Beneficio</t>
  </si>
  <si>
    <t>Osservazione 2 – Descrizione del compito osservato</t>
  </si>
  <si>
    <t xml:space="preserve">      ADL motorio</t>
  </si>
  <si>
    <t xml:space="preserve">     ADL di processo</t>
  </si>
  <si>
    <t>* Le definizioni dei termini chiave riportati nei Risultati sono elencate sotto.</t>
  </si>
  <si>
    <r>
      <t xml:space="preserve">Punteggio </t>
    </r>
    <r>
      <rPr>
        <b/>
        <i/>
        <sz val="11"/>
        <color theme="1"/>
        <rFont val="Aptos Narrow"/>
        <family val="2"/>
        <scheme val="minor"/>
      </rPr>
      <t>z</t>
    </r>
    <r>
      <rPr>
        <b/>
        <sz val="11"/>
        <color theme="1"/>
        <rFont val="Aptos Narrow"/>
        <family val="2"/>
        <scheme val="minor"/>
      </rPr>
      <t xml:space="preserve"> standardizzato basato sull'età della persona (</t>
    </r>
    <r>
      <rPr>
        <b/>
        <i/>
        <sz val="11"/>
        <color theme="1"/>
        <rFont val="Aptos Narrow"/>
        <family val="2"/>
        <scheme val="minor"/>
      </rPr>
      <t xml:space="preserve">M </t>
    </r>
    <r>
      <rPr>
        <b/>
        <sz val="11"/>
        <color theme="1"/>
        <rFont val="Aptos Narrow"/>
        <family val="2"/>
        <scheme val="minor"/>
      </rPr>
      <t xml:space="preserve">= 0; </t>
    </r>
    <r>
      <rPr>
        <b/>
        <i/>
        <sz val="11"/>
        <color theme="1"/>
        <rFont val="Aptos Narrow"/>
        <family val="2"/>
        <scheme val="minor"/>
      </rPr>
      <t>SD</t>
    </r>
    <r>
      <rPr>
        <b/>
        <sz val="11"/>
        <color theme="1"/>
        <rFont val="Aptos Narrow"/>
        <family val="2"/>
        <scheme val="minor"/>
      </rPr>
      <t xml:space="preserve"> = 1)*</t>
    </r>
  </si>
  <si>
    <t xml:space="preserve">Interpretazione riferita ai criteri </t>
  </si>
  <si>
    <t>Unità di scala aggiustata: ADL motorie</t>
  </si>
  <si>
    <t>Unità di scala aggiustata: ADL di processo</t>
  </si>
  <si>
    <t>6 e al di sotto</t>
  </si>
  <si>
    <t>7 e al di sotto</t>
  </si>
  <si>
    <t>Non valido: valutazioni delle abilità troppo basse – punteggio corretto non valido</t>
  </si>
  <si>
    <t>Non valido: valutazioni delle abilità troppo elevate – punteggio corretto non valido</t>
  </si>
  <si>
    <t>I compiti ADL sono realizzati senza eccessivo sforzo o goffaggine: le azioni sono fluide ed accurate</t>
  </si>
  <si>
    <t>Potrebbe realizzare compiti ADL con ulteriore lieve sforzo o goffaggine</t>
  </si>
  <si>
    <t>I compiti ADL sono realizzati con eccessivo sforzo o goffaggine</t>
  </si>
  <si>
    <t>I compiti ADL sono realizzati in modo efficiente: le azioni sono tempestive e ben organizzate</t>
  </si>
  <si>
    <t>I compiti ADL sono realizzati con lievi inefficienze</t>
  </si>
  <si>
    <t xml:space="preserve">        Firma del terapista</t>
  </si>
  <si>
    <t xml:space="preserve">         occupazionale</t>
  </si>
  <si>
    <t xml:space="preserve">     Data del report</t>
  </si>
  <si>
    <t>Nessuno</t>
  </si>
  <si>
    <t xml:space="preserve">Lieve </t>
  </si>
  <si>
    <t>Moderato</t>
  </si>
  <si>
    <t>Marcato</t>
  </si>
  <si>
    <t>Non riportato</t>
  </si>
  <si>
    <t>Soddisfatto</t>
  </si>
  <si>
    <t>Lievemente insoddisfatto</t>
  </si>
  <si>
    <t>Moderatamente insoddisfatto</t>
  </si>
  <si>
    <t>Marcatamente insoddisfatto</t>
  </si>
  <si>
    <t>Realizza compiti ADL con sforzo eccessivo</t>
  </si>
  <si>
    <t>Compiti ADL realizzati con lieve goffaggine</t>
  </si>
  <si>
    <t>Compiti ADL realizzati con facilità</t>
  </si>
  <si>
    <t>Nella media</t>
  </si>
  <si>
    <t>ADL personali</t>
  </si>
  <si>
    <t>Cura personale</t>
  </si>
  <si>
    <t>Pettinare o spazzolare i capelli</t>
  </si>
  <si>
    <t>Eseguire un singolo compito di cura personale</t>
  </si>
  <si>
    <t>Cura della parte superiore del corpo</t>
  </si>
  <si>
    <t>Fare la doccia</t>
  </si>
  <si>
    <t>Fare la doccia nel box doccia o nella vasca da bagno</t>
  </si>
  <si>
    <t>Vestirsi</t>
  </si>
  <si>
    <t>Indossare calze e scarpe – con lacci o senza lacci</t>
  </si>
  <si>
    <t>Indossare una camicia o blusa</t>
  </si>
  <si>
    <t>Indossare un indumento con cerniera frontale</t>
  </si>
  <si>
    <t>Vestire la parte superiore e inferiore del corpo</t>
  </si>
  <si>
    <t>Cura personale e vestirsi</t>
  </si>
  <si>
    <t>Cura personale e vestirsi parte superiore e inferiore del corpo</t>
  </si>
  <si>
    <t>Mangiare uno spuntino o un pasto</t>
  </si>
  <si>
    <t>Bevande e colazioni</t>
  </si>
  <si>
    <t>Bevande con/senza spuntino</t>
  </si>
  <si>
    <t>Versare una bevanda</t>
  </si>
  <si>
    <t>Preparare una bevanda calda o fredda</t>
  </si>
  <si>
    <t>Preparare un caffè espresso con la caffettiera</t>
  </si>
  <si>
    <t>Preparare il mate</t>
  </si>
  <si>
    <t xml:space="preserve">Cereali o pane tostato con bevanda </t>
  </si>
  <si>
    <t>Mangiare uno spuntino – con/senza bevanda</t>
  </si>
  <si>
    <t>Mangiare un pasto con bevanda – con posate o bacchette</t>
  </si>
  <si>
    <t>Preparare cereali freddi con latte/yogurt e bevanda</t>
  </si>
  <si>
    <t>Preparare cereali cotti e bevanda</t>
  </si>
  <si>
    <t>Preparare pane tostato e bevanda calda istantanea o filtrata</t>
  </si>
  <si>
    <t xml:space="preserve">Uova </t>
  </si>
  <si>
    <t>Preparare uova alla coque servite nei portauova</t>
  </si>
  <si>
    <t>Preparare uova, carne/pane tostato e caffè o un’altra bevanda</t>
  </si>
  <si>
    <t>Preparare un’omelette spagnola</t>
  </si>
  <si>
    <t>Toast alla francese e pancake</t>
  </si>
  <si>
    <t xml:space="preserve">Insalate, zuppe e panini </t>
  </si>
  <si>
    <t xml:space="preserve">Insalate </t>
  </si>
  <si>
    <t>Zuppe</t>
  </si>
  <si>
    <t>Panini – aperti o chiusi</t>
  </si>
  <si>
    <t>Preparare un’insalata di fiocchi di latte e frutta in scatola</t>
  </si>
  <si>
    <t>Preparare una macedonia di frutta fresca</t>
  </si>
  <si>
    <t>Preparare un’insalata verde</t>
  </si>
  <si>
    <t>Preparare una zuppa di miso</t>
  </si>
  <si>
    <t>Preparare il gazpacho</t>
  </si>
  <si>
    <t>Preparare un panino con uno o due ingredienti spalmabili</t>
  </si>
  <si>
    <t>Preparare un panino con carne/formaggio</t>
  </si>
  <si>
    <t xml:space="preserve">Preparare un panino con insalata di tonno, pollo o granchio </t>
  </si>
  <si>
    <t>Preparare un panino aperto e una bevanda filtrata</t>
  </si>
  <si>
    <t>Altri piatti e preparazioni di cibo</t>
  </si>
  <si>
    <t>Piatti pronti da riscaldare</t>
  </si>
  <si>
    <t>Piatti di pasta o di riso</t>
  </si>
  <si>
    <t xml:space="preserve">Polpette </t>
  </si>
  <si>
    <t>Preparazione del cibo e cottura al forno</t>
  </si>
  <si>
    <t>Preparare verdure da usare o consumare più tardi</t>
  </si>
  <si>
    <t>Preparare il sugo di pomodoro per la pasta</t>
  </si>
  <si>
    <t xml:space="preserve">Preparare un pranzo al sacco </t>
  </si>
  <si>
    <t xml:space="preserve">Preparare platani maturi fritti </t>
  </si>
  <si>
    <t>Preparare platani verdi fritti (“tostones")</t>
  </si>
  <si>
    <t>Preparare un pasto istantaneo da una confezione</t>
  </si>
  <si>
    <t>Riscaldare cibo surgelato o precotto nel microonde</t>
  </si>
  <si>
    <t>Grigliata all’aperto</t>
  </si>
  <si>
    <t>Preparare la pasta con sugo "pronto" e bevanda</t>
  </si>
  <si>
    <t>Preparare la pasta con sugo di carne/insalata e bevanda</t>
  </si>
  <si>
    <t>Preparare riso, zuppa e un contorno</t>
  </si>
  <si>
    <t>Preparare riso fritto</t>
  </si>
  <si>
    <t>Preparare piatto/i asiatico/i con una ciotola di riso</t>
  </si>
  <si>
    <t>Pulizia e bucato</t>
  </si>
  <si>
    <t xml:space="preserve">Preparare una zuppa di verdure </t>
  </si>
  <si>
    <t>Grigliare carne/verdure su una griglia a carbonella o a legna</t>
  </si>
  <si>
    <t>Spazzare il pavimento</t>
  </si>
  <si>
    <t>Pulizia del pavimento</t>
  </si>
  <si>
    <t>Pulizia del bagno</t>
  </si>
  <si>
    <t>Lavaggio delle finestre</t>
  </si>
  <si>
    <t xml:space="preserve">Bucato </t>
  </si>
  <si>
    <t xml:space="preserve">Pulire l’intero bagno  </t>
  </si>
  <si>
    <t xml:space="preserve">Lavare l’interno delle finestre </t>
  </si>
  <si>
    <t>Piegare la biancheria</t>
  </si>
  <si>
    <t xml:space="preserve">Stendere il bucato ad asciugare </t>
  </si>
  <si>
    <t xml:space="preserve">Stirare camicia o blusa – allestire l’asse </t>
  </si>
  <si>
    <t>Stirare e riporre tre capi</t>
  </si>
  <si>
    <t>Altri compiti domestici di routine</t>
  </si>
  <si>
    <t xml:space="preserve">Apparecchiare il tavolo </t>
  </si>
  <si>
    <t>Lavare e/o riporre i piatti</t>
  </si>
  <si>
    <t>Lavare il bucato a mano</t>
  </si>
  <si>
    <t>Lavare i piatti a mano</t>
  </si>
  <si>
    <t xml:space="preserve">Lavare i piatti a mano e riporli </t>
  </si>
  <si>
    <t>Svuotare la lavastoviglie e riporre i piatti</t>
  </si>
  <si>
    <t>Dare da mangiare agli animali domestici e cambiare l’acqua</t>
  </si>
  <si>
    <t>Dare cibo secco al cane o al gatto e cambiare l’acqua</t>
  </si>
  <si>
    <t>Dare cibo umido al cane o al gatto e cambiare l’acqua</t>
  </si>
  <si>
    <t xml:space="preserve">Compiti relativi al letto </t>
  </si>
  <si>
    <t xml:space="preserve">Cura delle piante </t>
  </si>
  <si>
    <t>Stendere la biancheria da letto sul pavimento – stile giapponese</t>
  </si>
  <si>
    <t>Rifare il letto</t>
  </si>
  <si>
    <t>Cambiare le lenzuola del letto</t>
  </si>
  <si>
    <t>Fare la spesa</t>
  </si>
  <si>
    <t>Fare la spesa – da quattro a sei articoli</t>
  </si>
  <si>
    <t xml:space="preserve">Pulire l’interno dell’auto </t>
  </si>
  <si>
    <t>Lavare l’auto</t>
  </si>
  <si>
    <t>Spazzare all’esterno – detriti o neve</t>
  </si>
  <si>
    <t>Riparare una foratura della camera d’aria della bicicletta</t>
  </si>
  <si>
    <t>Preparare cereali cotti, un panino al formaggio e bevanda</t>
  </si>
  <si>
    <t>Preparare toast alla francese e bevanda</t>
  </si>
  <si>
    <t>Preparare pancake in stile americano e bevanda</t>
  </si>
  <si>
    <t>Preparare pancake in stile europeo e bevanda</t>
  </si>
  <si>
    <t>Preparare un panino al formaggio grigliato e bevanda</t>
  </si>
  <si>
    <t>Preparare le polpette, i contorni e bevanda</t>
  </si>
  <si>
    <t>Apparecchiare il tavola – stile standard</t>
  </si>
  <si>
    <t>Apparecchiare il tavola – stile svedese</t>
  </si>
  <si>
    <t>Rinvasare una piccola pianta da interno</t>
  </si>
  <si>
    <t>Rastrellare o estirpare erbacce all’esterno</t>
  </si>
  <si>
    <t>La performance ADL è efficace</t>
  </si>
  <si>
    <t>La performance ADL è inefficace</t>
  </si>
  <si>
    <t>La performance potrebbe essere inefficace</t>
  </si>
  <si>
    <r>
      <rPr>
        <sz val="11"/>
        <color theme="1"/>
        <rFont val="Aptos Narrow"/>
        <family val="2"/>
        <scheme val="minor"/>
      </rPr>
      <t xml:space="preserve">Il </t>
    </r>
    <r>
      <rPr>
        <b/>
        <sz val="11"/>
        <color theme="1"/>
        <rFont val="Aptos Narrow"/>
        <family val="2"/>
        <scheme val="minor"/>
      </rPr>
      <t xml:space="preserve">livello di soddisfazione auto-riferito </t>
    </r>
    <r>
      <rPr>
        <sz val="11"/>
        <color theme="1"/>
        <rFont val="Aptos Narrow"/>
        <family val="2"/>
        <scheme val="minor"/>
      </rPr>
      <t>è il grado di  cui la persona si ritiene soddisfatta (o non del tutto soddisfatta) della propria performance nelle ADL subito dopo ogni osservazione.</t>
    </r>
  </si>
  <si>
    <r>
      <rPr>
        <sz val="11"/>
        <color theme="1"/>
        <rFont val="Aptos Narrow"/>
        <family val="2"/>
        <scheme val="minor"/>
      </rPr>
      <t xml:space="preserve">Il </t>
    </r>
    <r>
      <rPr>
        <b/>
        <sz val="11"/>
        <color theme="1"/>
        <rFont val="Aptos Narrow"/>
        <family val="2"/>
        <scheme val="minor"/>
      </rPr>
      <t xml:space="preserve">punteggio </t>
    </r>
    <r>
      <rPr>
        <b/>
        <i/>
        <sz val="11"/>
        <color theme="1"/>
        <rFont val="Aptos Narrow"/>
        <family val="2"/>
        <scheme val="minor"/>
      </rPr>
      <t>z</t>
    </r>
    <r>
      <rPr>
        <b/>
        <sz val="11"/>
        <color theme="1"/>
        <rFont val="Aptos Narrow"/>
        <family val="2"/>
        <scheme val="minor"/>
      </rPr>
      <t xml:space="preserve"> standardizzato</t>
    </r>
    <r>
      <rPr>
        <sz val="11"/>
        <color theme="1"/>
        <rFont val="Aptos Narrow"/>
        <family val="2"/>
        <scheme val="minor"/>
      </rPr>
      <t xml:space="preserve"> mostra quanto il risultato del test di una persona sia al di sopra o al di sotto della media (</t>
    </r>
    <r>
      <rPr>
        <i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>) delle persone con sviluppo tipico della stessa età, espresso in unità di deviazione standard (</t>
    </r>
    <r>
      <rPr>
        <i/>
        <sz val="11"/>
        <color theme="1"/>
        <rFont val="Aptos Narrow"/>
        <family val="2"/>
        <scheme val="minor"/>
      </rPr>
      <t>SD</t>
    </r>
    <r>
      <rPr>
        <sz val="11"/>
        <color theme="1"/>
        <rFont val="Aptos Narrow"/>
        <family val="2"/>
        <scheme val="minor"/>
      </rPr>
      <t xml:space="preserve">). Un punteggio z positivo (es. +1,0) significa che il punteggio corretto della persona è superiore alla media, mentre un punteggio </t>
    </r>
    <r>
      <rPr>
        <i/>
        <sz val="11"/>
        <color theme="1"/>
        <rFont val="Aptos Narrow"/>
        <family val="2"/>
        <scheme val="minor"/>
      </rPr>
      <t>z</t>
    </r>
    <r>
      <rPr>
        <sz val="11"/>
        <color theme="1"/>
        <rFont val="Aptos Narrow"/>
        <family val="2"/>
        <scheme val="minor"/>
      </rPr>
      <t xml:space="preserve"> negativo (es. -1,0) significa che è inferiore alla media. L'intervallo atteso è spesso definito entro ±1 </t>
    </r>
    <r>
      <rPr>
        <i/>
        <sz val="11"/>
        <color theme="1"/>
        <rFont val="Aptos Narrow"/>
        <family val="2"/>
        <scheme val="minor"/>
      </rPr>
      <t>SD</t>
    </r>
    <r>
      <rPr>
        <sz val="11"/>
        <color theme="1"/>
        <rFont val="Aptos Narrow"/>
        <family val="2"/>
        <scheme val="minor"/>
      </rPr>
      <t xml:space="preserve"> dalla media (circa il 68% delle persone con sviluppo tipico) o, più ampiamente, entro ±2 </t>
    </r>
    <r>
      <rPr>
        <i/>
        <sz val="11"/>
        <color theme="1"/>
        <rFont val="Aptos Narrow"/>
        <family val="2"/>
        <scheme val="minor"/>
      </rPr>
      <t>SD</t>
    </r>
    <r>
      <rPr>
        <sz val="11"/>
        <color theme="1"/>
        <rFont val="Aptos Narrow"/>
        <family val="2"/>
        <scheme val="minor"/>
      </rPr>
      <t xml:space="preserve"> (circa il 95%), sebbene i criteri per una performance adeguata all'età possano variare a seconda dei contesti.</t>
    </r>
  </si>
  <si>
    <t>Difficoltà del compito ADL di processo</t>
  </si>
  <si>
    <t>Difficoltà del compito ADL motorio</t>
  </si>
  <si>
    <t>Data valutazione</t>
  </si>
  <si>
    <t>Molto sotto la media</t>
  </si>
  <si>
    <t>Sotto la media</t>
  </si>
  <si>
    <t>Poco sotto la media</t>
  </si>
  <si>
    <t>Poco sopra la media</t>
  </si>
  <si>
    <t>Sopra la media</t>
  </si>
  <si>
    <t xml:space="preserve">Attività all’esterno e nella comunità </t>
  </si>
  <si>
    <t>Manutenzione all’esterno</t>
  </si>
  <si>
    <t>Preparare una teiera di bevanda filtrata servita con spuntino</t>
  </si>
  <si>
    <t>Passare l’aspirapolvere</t>
  </si>
  <si>
    <t>Passare l’aspirapolvere in due stanze su livelli diversi</t>
  </si>
  <si>
    <t>Stirare una camicia o blusa – asse già pronta</t>
  </si>
  <si>
    <t>Annaffiare le piante da interno e togliere le foglie secche</t>
  </si>
  <si>
    <t>Indossare e allacciare le scarpe</t>
  </si>
  <si>
    <t>Caricare e avviare la lavatrice</t>
  </si>
  <si>
    <t>Preparare una pizza da un preparato secco per pizza</t>
  </si>
  <si>
    <t>Data Validation Formula 3</t>
  </si>
  <si>
    <r>
      <t xml:space="preserve">Il </t>
    </r>
    <r>
      <rPr>
        <b/>
        <sz val="11"/>
        <color theme="1"/>
        <rFont val="Aptos Narrow"/>
        <family val="2"/>
        <scheme val="minor"/>
      </rPr>
      <t>punteggio scalato corretto</t>
    </r>
    <r>
      <rPr>
        <sz val="11"/>
        <color theme="1"/>
        <rFont val="Aptos Narrow"/>
        <family val="2"/>
        <scheme val="minor"/>
      </rPr>
      <t xml:space="preserve"> fornisce la base per l'interpretazione riferita al criterio della qualità della performance della persona osservata nelle ADL, basata sulle valutazioni di 16 abilità motorie e 20 abilità di processo. Il criterio per una performance ADL motoria competente è definito che è senza sforzo o goffaggine; le azioni (abilità) del compito ADL vengono eseguite con accuratezza e fluidità, senza errori involontari (es. caduta di oggetti, rovesciamento, urti o inciampi). Il criterio per una performance ADL di processo competente è definito che è eseguito in modo efficiente, utilizzando strumenti e materiali appropriati; le azioni ADL sono ben organizzate, tempestive, prive di passaggi non necessari, pause o disorganizzazione spaziale. Lo errore standard (</t>
    </r>
    <r>
      <rPr>
        <i/>
        <sz val="11"/>
        <color theme="1"/>
        <rFont val="Aptos Narrow"/>
        <family val="2"/>
        <scheme val="minor"/>
      </rPr>
      <t>SE</t>
    </r>
    <r>
      <rPr>
        <sz val="11"/>
        <color theme="1"/>
        <rFont val="Aptos Narrow"/>
        <family val="2"/>
        <scheme val="minor"/>
      </rPr>
      <t xml:space="preserve">) del punteggio scalato corretto della scala di abilità motoria è di 6 unità scalari. Lo </t>
    </r>
    <r>
      <rPr>
        <i/>
        <sz val="11"/>
        <color theme="1"/>
        <rFont val="Aptos Narrow"/>
        <family val="2"/>
        <scheme val="minor"/>
      </rPr>
      <t>SE</t>
    </r>
    <r>
      <rPr>
        <sz val="11"/>
        <color theme="1"/>
        <rFont val="Aptos Narrow"/>
        <family val="2"/>
        <scheme val="minor"/>
      </rPr>
      <t xml:space="preserve"> del punteggio scalato corretto della scala di abilità di processo è di 4,5 unità scalari.</t>
    </r>
  </si>
  <si>
    <t>Definizioni dei termini nei Risultati</t>
  </si>
  <si>
    <t>Preparare un piatto pronto in scatola con pane tostato o cracker</t>
  </si>
  <si>
    <t xml:space="preserve">Preparare un pranzo nordico e apparecchiare la tavola </t>
  </si>
  <si>
    <t>77–83</t>
  </si>
  <si>
    <t>Preparare una caffettiera o una teiera di bevanda calda</t>
  </si>
  <si>
    <t>Cuocere una torta, muffins o brownie da un preparato</t>
  </si>
  <si>
    <t>Grigliare carne/verdure su una griglia a gas all’aperto</t>
  </si>
  <si>
    <t>Pulire il pavimento con mocio asciutto o umido a spruzzo</t>
  </si>
  <si>
    <t>Lavare il pavimento con mocio bagnato</t>
  </si>
  <si>
    <t>90 e al di sopra</t>
  </si>
  <si>
    <t>84–89</t>
  </si>
  <si>
    <t>84 e al di sopra</t>
  </si>
  <si>
    <t>71–83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</si>
</sst>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0.0"/>
  </numFmts>
  <fonts count="3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0070C0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Aptos Narrow"/>
      <family val="2"/>
    </font>
    <font>
      <sz val="11"/>
      <color theme="1"/>
      <name val="Aptos Narrow"/>
      <family val="2"/>
    </font>
    <font>
      <sz val="11"/>
      <color theme="1"/>
      <name val="Aptos"/>
      <family val="2"/>
    </font>
    <font>
      <b/>
      <sz val="11"/>
      <color theme="1"/>
      <name val="Aptos Narrow"/>
      <family val="2"/>
    </font>
    <font>
      <b/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0"/>
      <name val="Aptos"/>
      <family val="2"/>
    </font>
    <font>
      <b/>
      <sz val="12"/>
      <color rgb="FF005DA2"/>
      <name val="Aptos Narrow"/>
      <family val="2"/>
      <scheme val="minor"/>
    </font>
    <font>
      <b/>
      <sz val="12"/>
      <color rgb="FF005DA2"/>
      <name val="Aptos Narrow"/>
      <family val="2"/>
    </font>
    <font>
      <b/>
      <sz val="14"/>
      <color rgb="FF005DA2"/>
      <name val="Aptos Narrow"/>
      <family val="2"/>
      <scheme val="minor"/>
    </font>
    <font>
      <b/>
      <sz val="14"/>
      <color rgb="FF005DA2"/>
      <name val="Aptos Narrow"/>
      <family val="2"/>
    </font>
    <font>
      <b/>
      <i/>
      <sz val="11"/>
      <color theme="1"/>
      <name val="Aptos Narrow"/>
      <family val="2"/>
      <scheme val="minor"/>
    </font>
    <font>
      <b/>
      <i/>
      <sz val="11"/>
      <color rgb="FF005DA2"/>
      <name val="Aptos Narrow"/>
      <family val="2"/>
      <scheme val="minor"/>
    </font>
    <font>
      <b/>
      <i/>
      <sz val="12"/>
      <color rgb="FF005DA2"/>
      <name val="Aptos Narrow"/>
      <family val="2"/>
      <scheme val="minor"/>
    </font>
    <font>
      <b/>
      <sz val="11"/>
      <color theme="1"/>
      <name val="Aptos"/>
      <family val="2"/>
    </font>
    <font>
      <b/>
      <sz val="12"/>
      <color rgb="FFFF0000"/>
      <name val="Aptos Narrow"/>
      <family val="2"/>
      <scheme val="minor"/>
    </font>
    <font>
      <i/>
      <sz val="11"/>
      <color rgb="FF005DA2"/>
      <name val="Aptos Narrow"/>
      <family val="2"/>
      <scheme val="minor"/>
    </font>
    <font>
      <b/>
      <sz val="20"/>
      <color theme="1"/>
      <name val="Bradley Hand ITC"/>
      <family val="4"/>
    </font>
    <font>
      <b/>
      <sz val="18"/>
      <color rgb="FF005DA2"/>
      <name val="Aptos Narrow"/>
      <family val="2"/>
      <scheme val="minor"/>
    </font>
    <font>
      <sz val="11"/>
      <color rgb="FF0070C0"/>
      <name val="Aptos Narrow"/>
      <family val="2"/>
    </font>
    <font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0FAF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theme="0" tint="-0.14999847407452621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theme="0" tint="-0.1499984740745262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5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/>
      <top style="medium">
        <color rgb="FF00B0F0"/>
      </top>
      <bottom style="thin">
        <color rgb="FF00B0F0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medium">
        <color rgb="FF00B0F0"/>
      </right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  <border>
      <left/>
      <right/>
      <top style="thin">
        <color rgb="FF00B0F0"/>
      </top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rgb="FF00B0F0"/>
      </left>
      <right/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 style="medium">
        <color rgb="FF00B0F0"/>
      </left>
      <right/>
      <top style="thin">
        <color theme="1"/>
      </top>
      <bottom style="thin">
        <color theme="1"/>
      </bottom>
      <diagonal/>
    </border>
    <border>
      <left/>
      <right style="medium">
        <color rgb="FF00B0F0"/>
      </right>
      <top style="thin">
        <color rgb="FF00B0F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medium">
        <color rgb="FF00B0F0"/>
      </bottom>
      <diagonal/>
    </border>
    <border>
      <left style="thin">
        <color indexed="64"/>
      </left>
      <right/>
      <top style="thin">
        <color indexed="64"/>
      </top>
      <bottom style="medium">
        <color rgb="FF00B0F0"/>
      </bottom>
      <diagonal/>
    </border>
    <border>
      <left/>
      <right/>
      <top style="thin">
        <color indexed="64"/>
      </top>
      <bottom style="medium">
        <color rgb="FF00B0F0"/>
      </bottom>
      <diagonal/>
    </border>
    <border>
      <left/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B0F0"/>
      </bottom>
      <diagonal/>
    </border>
    <border>
      <left/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</borders>
  <cellStyleXfs count="1">
    <xf numFmtId="0" fontId="0" fillId="0" borderId="0"/>
  </cellStyleXfs>
  <cellXfs count="253">
    <xf numFmtId="0" fontId="0" fillId="0" borderId="0" xfId="0"/>
    <xf numFmtId="0" fontId="2" fillId="0" borderId="0" xfId="0" applyFont="1" applyProtection="1">
      <protection hidden="1"/>
    </xf>
    <xf numFmtId="0" fontId="1" fillId="0" borderId="0" xfId="0" applyFont="1"/>
    <xf numFmtId="1" fontId="0" fillId="0" borderId="4" xfId="0" applyNumberFormat="1" applyBorder="1" applyAlignment="1" applyProtection="1">
      <alignment horizontal="center"/>
      <protection hidden="1"/>
    </xf>
    <xf numFmtId="0" fontId="0" fillId="3" borderId="0" xfId="0" applyFill="1"/>
    <xf numFmtId="1" fontId="0" fillId="0" borderId="0" xfId="0" applyNumberFormat="1" applyAlignment="1">
      <alignment horizontal="center"/>
    </xf>
    <xf numFmtId="0" fontId="0" fillId="5" borderId="0" xfId="0" applyFill="1"/>
    <xf numFmtId="1" fontId="0" fillId="5" borderId="0" xfId="0" applyNumberFormat="1" applyFill="1" applyAlignment="1">
      <alignment horizontal="center"/>
    </xf>
    <xf numFmtId="0" fontId="8" fillId="6" borderId="34" xfId="0" applyFont="1" applyFill="1" applyBorder="1"/>
    <xf numFmtId="0" fontId="8" fillId="0" borderId="0" xfId="0" applyFont="1"/>
    <xf numFmtId="0" fontId="0" fillId="7" borderId="0" xfId="0" applyFill="1"/>
    <xf numFmtId="0" fontId="0" fillId="8" borderId="33" xfId="0" applyFill="1" applyBorder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33" xfId="0" applyFill="1" applyBorder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0" borderId="0" xfId="0" applyAlignment="1">
      <alignment horizontal="left"/>
    </xf>
    <xf numFmtId="0" fontId="0" fillId="15" borderId="0" xfId="0" applyFill="1"/>
    <xf numFmtId="0" fontId="6" fillId="0" borderId="0" xfId="0" applyFont="1" applyAlignment="1">
      <alignment vertical="center"/>
    </xf>
    <xf numFmtId="0" fontId="6" fillId="8" borderId="0" xfId="0" applyFont="1" applyFill="1" applyAlignment="1">
      <alignment vertical="center"/>
    </xf>
    <xf numFmtId="0" fontId="6" fillId="15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6" fillId="16" borderId="0" xfId="0" applyFont="1" applyFill="1" applyAlignment="1">
      <alignment vertical="center"/>
    </xf>
    <xf numFmtId="0" fontId="6" fillId="17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8" borderId="0" xfId="0" applyNumberFormat="1" applyFill="1" applyAlignment="1">
      <alignment horizontal="center"/>
    </xf>
    <xf numFmtId="1" fontId="0" fillId="15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1" fontId="0" fillId="16" borderId="0" xfId="0" applyNumberFormat="1" applyFill="1" applyAlignment="1">
      <alignment horizontal="center"/>
    </xf>
    <xf numFmtId="1" fontId="0" fillId="17" borderId="0" xfId="0" applyNumberFormat="1" applyFill="1" applyAlignment="1">
      <alignment horizontal="center"/>
    </xf>
    <xf numFmtId="0" fontId="15" fillId="3" borderId="28" xfId="0" applyFont="1" applyFill="1" applyBorder="1" applyProtection="1">
      <protection hidden="1"/>
    </xf>
    <xf numFmtId="0" fontId="16" fillId="3" borderId="28" xfId="0" applyFont="1" applyFill="1" applyBorder="1" applyProtection="1">
      <protection hidden="1"/>
    </xf>
    <xf numFmtId="0" fontId="14" fillId="0" borderId="9" xfId="0" applyFont="1" applyBorder="1" applyProtection="1">
      <protection hidden="1"/>
    </xf>
    <xf numFmtId="0" fontId="13" fillId="0" borderId="9" xfId="0" applyFont="1" applyBorder="1" applyProtection="1">
      <protection hidden="1"/>
    </xf>
    <xf numFmtId="1" fontId="0" fillId="0" borderId="0" xfId="0" applyNumberFormat="1"/>
    <xf numFmtId="0" fontId="1" fillId="0" borderId="12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3" borderId="29" xfId="0" applyFill="1" applyBorder="1" applyProtection="1">
      <protection hidden="1"/>
    </xf>
    <xf numFmtId="0" fontId="0" fillId="3" borderId="11" xfId="0" applyFill="1" applyBorder="1" applyProtection="1">
      <protection hidden="1"/>
    </xf>
    <xf numFmtId="0" fontId="0" fillId="0" borderId="13" xfId="0" applyBorder="1" applyProtection="1">
      <protection hidden="1"/>
    </xf>
    <xf numFmtId="0" fontId="0" fillId="0" borderId="38" xfId="0" applyBorder="1" applyProtection="1">
      <protection hidden="1"/>
    </xf>
    <xf numFmtId="0" fontId="0" fillId="2" borderId="6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0" borderId="15" xfId="0" applyBorder="1" applyProtection="1">
      <protection hidden="1"/>
    </xf>
    <xf numFmtId="0" fontId="1" fillId="0" borderId="8" xfId="0" applyFont="1" applyBorder="1" applyProtection="1">
      <protection hidden="1"/>
    </xf>
    <xf numFmtId="0" fontId="0" fillId="0" borderId="3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6" fillId="0" borderId="37" xfId="0" applyFont="1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36" xfId="0" applyBorder="1" applyProtection="1">
      <protection hidden="1"/>
    </xf>
    <xf numFmtId="0" fontId="0" fillId="0" borderId="26" xfId="0" applyBorder="1" applyProtection="1">
      <protection hidden="1"/>
    </xf>
    <xf numFmtId="0" fontId="0" fillId="0" borderId="27" xfId="0" applyBorder="1" applyProtection="1">
      <protection hidden="1"/>
    </xf>
    <xf numFmtId="0" fontId="3" fillId="0" borderId="0" xfId="0" applyFont="1" applyProtection="1">
      <protection hidden="1"/>
    </xf>
    <xf numFmtId="0" fontId="0" fillId="0" borderId="10" xfId="0" applyBorder="1" applyProtection="1">
      <protection hidden="1"/>
    </xf>
    <xf numFmtId="0" fontId="0" fillId="0" borderId="30" xfId="0" applyBorder="1" applyProtection="1">
      <protection hidden="1"/>
    </xf>
    <xf numFmtId="0" fontId="1" fillId="0" borderId="13" xfId="0" applyFont="1" applyBorder="1" applyProtection="1">
      <protection hidden="1"/>
    </xf>
    <xf numFmtId="0" fontId="1" fillId="0" borderId="14" xfId="0" applyFont="1" applyBorder="1" applyProtection="1">
      <protection hidden="1"/>
    </xf>
    <xf numFmtId="0" fontId="1" fillId="0" borderId="15" xfId="0" applyFont="1" applyBorder="1" applyProtection="1">
      <protection hidden="1"/>
    </xf>
    <xf numFmtId="0" fontId="1" fillId="0" borderId="16" xfId="0" applyFont="1" applyBorder="1" applyProtection="1">
      <protection hidden="1"/>
    </xf>
    <xf numFmtId="0" fontId="1" fillId="0" borderId="17" xfId="0" applyFont="1" applyBorder="1" applyProtection="1">
      <protection hidden="1"/>
    </xf>
    <xf numFmtId="0" fontId="1" fillId="0" borderId="18" xfId="0" applyFont="1" applyBorder="1" applyProtection="1">
      <protection hidden="1"/>
    </xf>
    <xf numFmtId="0" fontId="1" fillId="0" borderId="19" xfId="0" applyFont="1" applyBorder="1" applyProtection="1">
      <protection hidden="1"/>
    </xf>
    <xf numFmtId="0" fontId="1" fillId="0" borderId="20" xfId="0" applyFont="1" applyBorder="1" applyProtection="1">
      <protection hidden="1"/>
    </xf>
    <xf numFmtId="0" fontId="1" fillId="0" borderId="21" xfId="0" applyFont="1" applyBorder="1" applyProtection="1">
      <protection hidden="1"/>
    </xf>
    <xf numFmtId="0" fontId="5" fillId="0" borderId="23" xfId="0" applyFont="1" applyBorder="1" applyProtection="1">
      <protection hidden="1"/>
    </xf>
    <xf numFmtId="1" fontId="6" fillId="0" borderId="15" xfId="0" applyNumberFormat="1" applyFont="1" applyBorder="1" applyAlignment="1" applyProtection="1">
      <alignment horizontal="center" vertical="center"/>
      <protection hidden="1"/>
    </xf>
    <xf numFmtId="0" fontId="5" fillId="0" borderId="25" xfId="0" applyFont="1" applyBorder="1" applyProtection="1">
      <protection hidden="1"/>
    </xf>
    <xf numFmtId="164" fontId="12" fillId="0" borderId="26" xfId="0" applyNumberFormat="1" applyFont="1" applyBorder="1" applyAlignment="1" applyProtection="1">
      <alignment horizontal="center" vertical="center"/>
      <protection hidden="1"/>
    </xf>
    <xf numFmtId="1" fontId="6" fillId="0" borderId="27" xfId="0" applyNumberFormat="1" applyFont="1" applyBorder="1" applyAlignment="1" applyProtection="1">
      <alignment horizontal="center" vertical="center"/>
      <protection hidden="1"/>
    </xf>
    <xf numFmtId="0" fontId="5" fillId="3" borderId="26" xfId="0" applyFont="1" applyFill="1" applyBorder="1" applyProtection="1">
      <protection hidden="1"/>
    </xf>
    <xf numFmtId="0" fontId="5" fillId="0" borderId="0" xfId="0" applyFont="1" applyProtection="1"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0" fontId="5" fillId="5" borderId="0" xfId="0" applyFont="1" applyFill="1" applyAlignment="1" applyProtection="1">
      <alignment vertical="center"/>
      <protection hidden="1"/>
    </xf>
    <xf numFmtId="0" fontId="0" fillId="5" borderId="0" xfId="0" applyFill="1" applyAlignment="1" applyProtection="1">
      <alignment horizontal="left"/>
      <protection hidden="1"/>
    </xf>
    <xf numFmtId="0" fontId="0" fillId="5" borderId="17" xfId="0" applyFill="1" applyBorder="1" applyProtection="1">
      <protection hidden="1"/>
    </xf>
    <xf numFmtId="1" fontId="6" fillId="5" borderId="0" xfId="0" applyNumberFormat="1" applyFont="1" applyFill="1" applyAlignment="1" applyProtection="1">
      <alignment vertical="center"/>
      <protection hidden="1"/>
    </xf>
    <xf numFmtId="1" fontId="6" fillId="5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1" fontId="1" fillId="5" borderId="0" xfId="0" applyNumberFormat="1" applyFont="1" applyFill="1" applyProtection="1">
      <protection hidden="1"/>
    </xf>
    <xf numFmtId="0" fontId="0" fillId="7" borderId="0" xfId="0" applyFill="1" applyAlignment="1" applyProtection="1">
      <alignment horizontal="left"/>
      <protection hidden="1"/>
    </xf>
    <xf numFmtId="0" fontId="0" fillId="5" borderId="0" xfId="0" applyFill="1" applyProtection="1">
      <protection hidden="1"/>
    </xf>
    <xf numFmtId="0" fontId="0" fillId="19" borderId="0" xfId="0" applyFill="1" applyAlignment="1" applyProtection="1">
      <alignment vertical="top"/>
      <protection hidden="1"/>
    </xf>
    <xf numFmtId="0" fontId="0" fillId="19" borderId="0" xfId="0" applyFill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15" borderId="0" xfId="0" applyFill="1" applyAlignment="1" applyProtection="1">
      <alignment horizontal="left"/>
      <protection hidden="1"/>
    </xf>
    <xf numFmtId="1" fontId="1" fillId="3" borderId="0" xfId="0" applyNumberFormat="1" applyFont="1" applyFill="1" applyProtection="1">
      <protection hidden="1"/>
    </xf>
    <xf numFmtId="0" fontId="5" fillId="3" borderId="29" xfId="0" applyFont="1" applyFill="1" applyBorder="1" applyProtection="1">
      <protection hidden="1"/>
    </xf>
    <xf numFmtId="0" fontId="5" fillId="0" borderId="10" xfId="0" applyFont="1" applyBorder="1" applyProtection="1">
      <protection hidden="1"/>
    </xf>
    <xf numFmtId="0" fontId="5" fillId="0" borderId="30" xfId="0" applyFont="1" applyBorder="1" applyProtection="1">
      <protection hidden="1"/>
    </xf>
    <xf numFmtId="0" fontId="7" fillId="0" borderId="8" xfId="0" applyFont="1" applyBorder="1" applyProtection="1">
      <protection hidden="1"/>
    </xf>
    <xf numFmtId="0" fontId="7" fillId="0" borderId="16" xfId="0" applyFont="1" applyBorder="1" applyProtection="1">
      <protection hidden="1"/>
    </xf>
    <xf numFmtId="0" fontId="7" fillId="0" borderId="17" xfId="0" applyFont="1" applyBorder="1" applyProtection="1">
      <protection hidden="1"/>
    </xf>
    <xf numFmtId="0" fontId="7" fillId="0" borderId="15" xfId="0" applyFont="1" applyBorder="1" applyProtection="1">
      <protection hidden="1"/>
    </xf>
    <xf numFmtId="0" fontId="7" fillId="0" borderId="18" xfId="0" applyFont="1" applyBorder="1" applyProtection="1">
      <protection hidden="1"/>
    </xf>
    <xf numFmtId="0" fontId="7" fillId="0" borderId="19" xfId="0" applyFont="1" applyBorder="1" applyProtection="1">
      <protection hidden="1"/>
    </xf>
    <xf numFmtId="0" fontId="7" fillId="0" borderId="21" xfId="0" applyFont="1" applyBorder="1" applyProtection="1">
      <protection hidden="1"/>
    </xf>
    <xf numFmtId="0" fontId="7" fillId="0" borderId="20" xfId="0" applyFont="1" applyBorder="1" applyProtection="1">
      <protection hidden="1"/>
    </xf>
    <xf numFmtId="0" fontId="5" fillId="0" borderId="31" xfId="0" applyFont="1" applyBorder="1" applyProtection="1">
      <protection hidden="1"/>
    </xf>
    <xf numFmtId="0" fontId="5" fillId="0" borderId="32" xfId="0" applyFont="1" applyBorder="1" applyProtection="1">
      <protection hidden="1"/>
    </xf>
    <xf numFmtId="0" fontId="0" fillId="2" borderId="1" xfId="0" applyFill="1" applyBorder="1" applyProtection="1">
      <protection locked="0"/>
    </xf>
    <xf numFmtId="0" fontId="0" fillId="2" borderId="35" xfId="0" applyFill="1" applyBorder="1" applyProtection="1">
      <protection locked="0" hidden="1"/>
    </xf>
    <xf numFmtId="0" fontId="0" fillId="2" borderId="37" xfId="0" applyFill="1" applyBorder="1" applyProtection="1">
      <protection locked="0" hidden="1"/>
    </xf>
    <xf numFmtId="0" fontId="9" fillId="0" borderId="0" xfId="0" applyFont="1" applyProtection="1">
      <protection hidden="1"/>
    </xf>
    <xf numFmtId="1" fontId="1" fillId="0" borderId="0" xfId="0" applyNumberFormat="1" applyFont="1"/>
    <xf numFmtId="0" fontId="1" fillId="0" borderId="0" xfId="0" applyFont="1" applyAlignment="1" applyProtection="1">
      <alignment horizontal="right"/>
      <protection hidden="1"/>
    </xf>
    <xf numFmtId="14" fontId="6" fillId="0" borderId="0" xfId="0" applyNumberFormat="1" applyFont="1" applyAlignment="1" applyProtection="1">
      <alignment horizontal="right" vertical="center"/>
      <protection hidden="1"/>
    </xf>
    <xf numFmtId="14" fontId="0" fillId="0" borderId="0" xfId="0" applyNumberFormat="1" applyProtection="1">
      <protection locked="0" hidden="1"/>
    </xf>
    <xf numFmtId="0" fontId="15" fillId="3" borderId="29" xfId="0" applyFont="1" applyFill="1" applyBorder="1" applyProtection="1">
      <protection hidden="1"/>
    </xf>
    <xf numFmtId="0" fontId="0" fillId="0" borderId="8" xfId="0" applyBorder="1" applyProtection="1">
      <protection hidden="1"/>
    </xf>
    <xf numFmtId="0" fontId="1" fillId="0" borderId="36" xfId="0" applyFont="1" applyBorder="1" applyProtection="1">
      <protection hidden="1"/>
    </xf>
    <xf numFmtId="0" fontId="1" fillId="0" borderId="26" xfId="0" applyFont="1" applyBorder="1" applyProtection="1">
      <protection hidden="1"/>
    </xf>
    <xf numFmtId="0" fontId="1" fillId="0" borderId="40" xfId="0" applyFont="1" applyBorder="1" applyProtection="1">
      <protection hidden="1"/>
    </xf>
    <xf numFmtId="0" fontId="0" fillId="0" borderId="41" xfId="0" applyBorder="1" applyProtection="1">
      <protection hidden="1"/>
    </xf>
    <xf numFmtId="1" fontId="1" fillId="0" borderId="42" xfId="0" applyNumberFormat="1" applyFont="1" applyBorder="1" applyAlignment="1" applyProtection="1">
      <alignment horizontal="center"/>
      <protection hidden="1"/>
    </xf>
    <xf numFmtId="0" fontId="0" fillId="0" borderId="16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21" xfId="0" applyBorder="1" applyProtection="1">
      <protection hidden="1"/>
    </xf>
    <xf numFmtId="0" fontId="0" fillId="0" borderId="44" xfId="0" applyBorder="1" applyProtection="1"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1" fontId="6" fillId="0" borderId="29" xfId="0" applyNumberFormat="1" applyFont="1" applyBorder="1" applyAlignment="1" applyProtection="1">
      <alignment horizontal="center" vertical="center"/>
      <protection hidden="1"/>
    </xf>
    <xf numFmtId="0" fontId="0" fillId="0" borderId="26" xfId="0" applyBorder="1" applyAlignment="1" applyProtection="1">
      <alignment horizontal="left"/>
      <protection hidden="1"/>
    </xf>
    <xf numFmtId="1" fontId="6" fillId="0" borderId="26" xfId="0" applyNumberFormat="1" applyFont="1" applyBorder="1" applyAlignment="1" applyProtection="1">
      <alignment horizontal="center" vertical="center"/>
      <protection hidden="1"/>
    </xf>
    <xf numFmtId="0" fontId="5" fillId="0" borderId="26" xfId="0" applyFont="1" applyBorder="1" applyProtection="1">
      <protection hidden="1"/>
    </xf>
    <xf numFmtId="0" fontId="4" fillId="0" borderId="8" xfId="0" applyFont="1" applyBorder="1" applyAlignment="1" applyProtection="1">
      <alignment vertical="center"/>
      <protection hidden="1"/>
    </xf>
    <xf numFmtId="1" fontId="6" fillId="2" borderId="48" xfId="0" applyNumberFormat="1" applyFont="1" applyFill="1" applyBorder="1" applyAlignment="1" applyProtection="1">
      <alignment horizontal="center" vertical="center"/>
      <protection hidden="1"/>
    </xf>
    <xf numFmtId="0" fontId="0" fillId="2" borderId="47" xfId="0" applyFill="1" applyBorder="1" applyProtection="1">
      <protection hidden="1"/>
    </xf>
    <xf numFmtId="0" fontId="19" fillId="0" borderId="26" xfId="0" applyFont="1" applyBorder="1" applyProtection="1">
      <protection hidden="1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43" xfId="0" applyFont="1" applyBorder="1" applyProtection="1">
      <protection hidden="1"/>
    </xf>
    <xf numFmtId="0" fontId="5" fillId="5" borderId="8" xfId="0" applyFont="1" applyFill="1" applyBorder="1" applyAlignment="1" applyProtection="1">
      <alignment vertical="center"/>
      <protection hidden="1"/>
    </xf>
    <xf numFmtId="1" fontId="0" fillId="5" borderId="0" xfId="0" applyNumberFormat="1" applyFill="1" applyAlignment="1" applyProtection="1">
      <alignment horizontal="center"/>
      <protection hidden="1"/>
    </xf>
    <xf numFmtId="0" fontId="0" fillId="5" borderId="0" xfId="0" applyFill="1" applyAlignment="1" applyProtection="1">
      <alignment horizontal="center"/>
      <protection hidden="1"/>
    </xf>
    <xf numFmtId="1" fontId="1" fillId="5" borderId="8" xfId="0" applyNumberFormat="1" applyFont="1" applyFill="1" applyBorder="1" applyProtection="1">
      <protection hidden="1"/>
    </xf>
    <xf numFmtId="1" fontId="6" fillId="8" borderId="0" xfId="0" applyNumberFormat="1" applyFont="1" applyFill="1" applyAlignment="1" applyProtection="1">
      <alignment horizontal="center" vertical="center"/>
      <protection hidden="1"/>
    </xf>
    <xf numFmtId="0" fontId="0" fillId="5" borderId="8" xfId="0" applyFill="1" applyBorder="1" applyProtection="1">
      <protection hidden="1"/>
    </xf>
    <xf numFmtId="1" fontId="6" fillId="13" borderId="0" xfId="0" applyNumberFormat="1" applyFont="1" applyFill="1" applyAlignment="1" applyProtection="1">
      <alignment horizontal="center" vertical="center"/>
      <protection hidden="1"/>
    </xf>
    <xf numFmtId="0" fontId="9" fillId="5" borderId="0" xfId="0" applyFont="1" applyFill="1" applyProtection="1">
      <protection hidden="1"/>
    </xf>
    <xf numFmtId="0" fontId="0" fillId="18" borderId="0" xfId="0" applyFill="1" applyAlignment="1" applyProtection="1">
      <alignment horizontal="left"/>
      <protection hidden="1"/>
    </xf>
    <xf numFmtId="0" fontId="19" fillId="0" borderId="36" xfId="0" applyFont="1" applyBorder="1" applyProtection="1">
      <protection hidden="1"/>
    </xf>
    <xf numFmtId="0" fontId="18" fillId="0" borderId="26" xfId="0" applyFont="1" applyBorder="1" applyProtection="1">
      <protection hidden="1"/>
    </xf>
    <xf numFmtId="0" fontId="22" fillId="0" borderId="26" xfId="0" applyFont="1" applyBorder="1" applyProtection="1">
      <protection hidden="1"/>
    </xf>
    <xf numFmtId="0" fontId="0" fillId="2" borderId="46" xfId="0" applyFill="1" applyBorder="1" applyProtection="1">
      <protection locked="0" hidden="1"/>
    </xf>
    <xf numFmtId="0" fontId="0" fillId="4" borderId="0" xfId="0" applyFill="1" applyProtection="1">
      <protection hidden="1"/>
    </xf>
    <xf numFmtId="165" fontId="20" fillId="0" borderId="49" xfId="0" applyNumberFormat="1" applyFont="1" applyBorder="1" applyAlignment="1" applyProtection="1">
      <alignment horizontal="center"/>
      <protection hidden="1"/>
    </xf>
    <xf numFmtId="0" fontId="20" fillId="0" borderId="49" xfId="0" applyFont="1" applyBorder="1" applyAlignment="1" applyProtection="1">
      <alignment horizontal="center" vertical="center"/>
      <protection hidden="1"/>
    </xf>
    <xf numFmtId="14" fontId="0" fillId="2" borderId="4" xfId="0" applyNumberFormat="1" applyFill="1" applyBorder="1" applyAlignment="1" applyProtection="1">
      <alignment horizontal="center"/>
      <protection locked="0" hidden="1"/>
    </xf>
    <xf numFmtId="14" fontId="0" fillId="2" borderId="5" xfId="0" applyNumberFormat="1" applyFill="1" applyBorder="1" applyAlignment="1" applyProtection="1">
      <alignment horizontal="center"/>
      <protection locked="0" hidden="1"/>
    </xf>
    <xf numFmtId="0" fontId="24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0" fillId="0" borderId="29" xfId="0" applyBorder="1" applyAlignment="1" applyProtection="1">
      <alignment horizontal="left"/>
      <protection hidden="1"/>
    </xf>
    <xf numFmtId="0" fontId="5" fillId="0" borderId="19" xfId="0" applyFont="1" applyBorder="1" applyProtection="1">
      <protection hidden="1"/>
    </xf>
    <xf numFmtId="0" fontId="5" fillId="0" borderId="31" xfId="0" applyFont="1" applyBorder="1" applyAlignment="1" applyProtection="1">
      <alignment horizontal="left" vertical="top"/>
      <protection hidden="1"/>
    </xf>
    <xf numFmtId="0" fontId="5" fillId="0" borderId="22" xfId="0" applyFont="1" applyBorder="1" applyAlignment="1" applyProtection="1">
      <alignment horizontal="left" vertical="top"/>
      <protection hidden="1"/>
    </xf>
    <xf numFmtId="0" fontId="5" fillId="0" borderId="23" xfId="0" applyFont="1" applyBorder="1" applyAlignment="1" applyProtection="1">
      <alignment horizontal="left" vertical="top"/>
      <protection hidden="1"/>
    </xf>
    <xf numFmtId="0" fontId="5" fillId="0" borderId="19" xfId="0" applyFont="1" applyBorder="1" applyAlignment="1" applyProtection="1">
      <alignment horizontal="left" vertical="top"/>
      <protection hidden="1"/>
    </xf>
    <xf numFmtId="0" fontId="7" fillId="0" borderId="22" xfId="0" applyFont="1" applyBorder="1" applyAlignment="1" applyProtection="1">
      <alignment horizontal="left" vertical="top"/>
      <protection hidden="1"/>
    </xf>
    <xf numFmtId="0" fontId="0" fillId="3" borderId="29" xfId="0" applyFill="1" applyBorder="1" applyAlignment="1" applyProtection="1">
      <alignment horizontal="left" vertical="top"/>
      <protection hidden="1"/>
    </xf>
    <xf numFmtId="1" fontId="6" fillId="3" borderId="29" xfId="0" applyNumberFormat="1" applyFont="1" applyFill="1" applyBorder="1" applyAlignment="1" applyProtection="1">
      <alignment horizontal="left" vertical="top"/>
      <protection hidden="1"/>
    </xf>
    <xf numFmtId="0" fontId="5" fillId="3" borderId="29" xfId="0" applyFont="1" applyFill="1" applyBorder="1" applyAlignment="1" applyProtection="1">
      <alignment horizontal="left" vertical="top"/>
      <protection hidden="1"/>
    </xf>
    <xf numFmtId="0" fontId="1" fillId="3" borderId="29" xfId="0" applyFont="1" applyFill="1" applyBorder="1" applyAlignment="1" applyProtection="1">
      <alignment horizontal="left" vertical="top"/>
      <protection hidden="1"/>
    </xf>
    <xf numFmtId="0" fontId="0" fillId="3" borderId="11" xfId="0" applyFill="1" applyBorder="1" applyAlignment="1" applyProtection="1">
      <alignment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15" fillId="3" borderId="28" xfId="0" applyFont="1" applyFill="1" applyBorder="1" applyAlignment="1" applyProtection="1">
      <alignment horizontal="left" vertical="top"/>
      <protection hidden="1"/>
    </xf>
    <xf numFmtId="0" fontId="25" fillId="3" borderId="29" xfId="0" applyFont="1" applyFill="1" applyBorder="1" applyAlignment="1" applyProtection="1">
      <alignment horizontal="left" vertical="top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5" fillId="0" borderId="36" xfId="0" applyFont="1" applyBorder="1" applyAlignment="1" applyProtection="1">
      <alignment horizontal="left" vertical="top"/>
      <protection hidden="1"/>
    </xf>
    <xf numFmtId="0" fontId="5" fillId="0" borderId="26" xfId="0" applyFont="1" applyBorder="1" applyAlignment="1" applyProtection="1">
      <alignment horizontal="left" vertical="top"/>
      <protection hidden="1"/>
    </xf>
    <xf numFmtId="0" fontId="5" fillId="0" borderId="18" xfId="0" applyFont="1" applyBorder="1" applyAlignment="1" applyProtection="1">
      <alignment horizontal="left" vertical="top"/>
      <protection hidden="1"/>
    </xf>
    <xf numFmtId="0" fontId="7" fillId="0" borderId="23" xfId="0" applyFont="1" applyBorder="1" applyAlignment="1" applyProtection="1">
      <alignment horizontal="left" vertical="top"/>
      <protection hidden="1"/>
    </xf>
    <xf numFmtId="0" fontId="5" fillId="0" borderId="21" xfId="0" applyFont="1" applyBorder="1" applyAlignment="1" applyProtection="1">
      <alignment horizontal="left" vertical="top"/>
      <protection hidden="1"/>
    </xf>
    <xf numFmtId="0" fontId="5" fillId="0" borderId="51" xfId="0" applyFont="1" applyBorder="1" applyAlignment="1" applyProtection="1">
      <alignment horizontal="left" vertical="top"/>
      <protection hidden="1"/>
    </xf>
    <xf numFmtId="1" fontId="5" fillId="0" borderId="0" xfId="0" applyNumberFormat="1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vertical="top"/>
      <protection hidden="1"/>
    </xf>
    <xf numFmtId="14" fontId="5" fillId="2" borderId="4" xfId="0" applyNumberFormat="1" applyFont="1" applyFill="1" applyBorder="1" applyAlignment="1" applyProtection="1">
      <alignment horizontal="center" vertical="top"/>
      <protection locked="0" hidden="1"/>
    </xf>
    <xf numFmtId="0" fontId="7" fillId="0" borderId="0" xfId="0" applyFont="1" applyAlignment="1" applyProtection="1">
      <alignment horizontal="left"/>
      <protection hidden="1"/>
    </xf>
    <xf numFmtId="0" fontId="0" fillId="0" borderId="38" xfId="0" applyBorder="1" applyAlignment="1" applyProtection="1">
      <alignment horizontal="left" vertical="center"/>
      <protection hidden="1"/>
    </xf>
    <xf numFmtId="0" fontId="0" fillId="0" borderId="0" xfId="0" applyAlignment="1">
      <alignment horizontal="left" vertical="center"/>
    </xf>
    <xf numFmtId="0" fontId="0" fillId="0" borderId="15" xfId="0" applyBorder="1" applyAlignment="1" applyProtection="1">
      <alignment horizontal="left" vertical="center"/>
      <protection hidden="1"/>
    </xf>
    <xf numFmtId="0" fontId="0" fillId="0" borderId="27" xfId="0" applyBorder="1" applyAlignment="1" applyProtection="1">
      <alignment horizontal="left" vertical="center"/>
      <protection hidden="1"/>
    </xf>
    <xf numFmtId="1" fontId="5" fillId="0" borderId="23" xfId="0" applyNumberFormat="1" applyFont="1" applyBorder="1" applyAlignment="1" applyProtection="1">
      <alignment horizontal="left" vertical="top"/>
      <protection hidden="1"/>
    </xf>
    <xf numFmtId="0" fontId="5" fillId="0" borderId="50" xfId="0" applyFont="1" applyBorder="1" applyAlignment="1" applyProtection="1">
      <alignment vertical="top"/>
      <protection hidden="1"/>
    </xf>
    <xf numFmtId="0" fontId="5" fillId="0" borderId="44" xfId="0" applyFont="1" applyBorder="1" applyAlignment="1" applyProtection="1">
      <alignment vertical="top"/>
      <protection hidden="1"/>
    </xf>
    <xf numFmtId="0" fontId="7" fillId="0" borderId="19" xfId="0" applyFont="1" applyBorder="1" applyAlignment="1" applyProtection="1">
      <alignment horizontal="left" vertical="top"/>
      <protection hidden="1"/>
    </xf>
    <xf numFmtId="1" fontId="5" fillId="0" borderId="19" xfId="0" applyNumberFormat="1" applyFont="1" applyBorder="1" applyAlignment="1" applyProtection="1">
      <alignment horizontal="left" vertical="top"/>
      <protection hidden="1"/>
    </xf>
    <xf numFmtId="0" fontId="7" fillId="0" borderId="26" xfId="0" applyFont="1" applyBorder="1" applyAlignment="1" applyProtection="1">
      <alignment horizontal="left" vertical="top"/>
      <protection hidden="1"/>
    </xf>
    <xf numFmtId="1" fontId="5" fillId="0" borderId="26" xfId="0" applyNumberFormat="1" applyFont="1" applyBorder="1" applyAlignment="1" applyProtection="1">
      <alignment horizontal="left" vertical="top"/>
      <protection hidden="1"/>
    </xf>
    <xf numFmtId="0" fontId="5" fillId="0" borderId="27" xfId="0" applyFont="1" applyBorder="1" applyAlignment="1" applyProtection="1">
      <alignment vertical="top"/>
      <protection hidden="1"/>
    </xf>
    <xf numFmtId="0" fontId="0" fillId="4" borderId="20" xfId="0" applyFill="1" applyBorder="1" applyProtection="1">
      <protection locked="0" hidden="1"/>
    </xf>
    <xf numFmtId="0" fontId="0" fillId="4" borderId="45" xfId="0" applyFill="1" applyBorder="1" applyProtection="1">
      <protection locked="0" hidden="1"/>
    </xf>
    <xf numFmtId="0" fontId="21" fillId="0" borderId="43" xfId="0" applyFont="1" applyBorder="1" applyProtection="1">
      <protection hidden="1"/>
    </xf>
    <xf numFmtId="0" fontId="6" fillId="0" borderId="1" xfId="0" applyFont="1" applyBorder="1"/>
    <xf numFmtId="0" fontId="5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15" fillId="0" borderId="8" xfId="0" applyFont="1" applyBorder="1" applyProtection="1">
      <protection hidden="1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horizontal="left" vertical="center"/>
      <protection hidden="1"/>
    </xf>
    <xf numFmtId="0" fontId="15" fillId="3" borderId="9" xfId="0" applyFont="1" applyFill="1" applyBorder="1" applyProtection="1">
      <protection hidden="1"/>
    </xf>
    <xf numFmtId="0" fontId="26" fillId="3" borderId="10" xfId="0" applyFont="1" applyFill="1" applyBorder="1" applyProtection="1">
      <protection hidden="1"/>
    </xf>
    <xf numFmtId="0" fontId="26" fillId="3" borderId="10" xfId="0" applyFont="1" applyFill="1" applyBorder="1" applyAlignment="1" applyProtection="1">
      <alignment horizontal="left" vertical="center"/>
      <protection hidden="1"/>
    </xf>
    <xf numFmtId="1" fontId="6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0" xfId="0" applyFont="1" applyFill="1" applyBorder="1" applyProtection="1">
      <protection hidden="1"/>
    </xf>
    <xf numFmtId="0" fontId="0" fillId="3" borderId="10" xfId="0" applyFill="1" applyBorder="1" applyProtection="1">
      <protection hidden="1"/>
    </xf>
    <xf numFmtId="0" fontId="0" fillId="3" borderId="10" xfId="0" applyFill="1" applyBorder="1" applyAlignment="1" applyProtection="1">
      <alignment horizontal="left"/>
      <protection hidden="1"/>
    </xf>
    <xf numFmtId="0" fontId="9" fillId="3" borderId="10" xfId="0" applyFont="1" applyFill="1" applyBorder="1" applyProtection="1">
      <protection hidden="1"/>
    </xf>
    <xf numFmtId="0" fontId="0" fillId="3" borderId="30" xfId="0" applyFill="1" applyBorder="1" applyProtection="1">
      <protection hidden="1"/>
    </xf>
    <xf numFmtId="0" fontId="19" fillId="0" borderId="29" xfId="0" applyFont="1" applyBorder="1" applyProtection="1">
      <protection hidden="1"/>
    </xf>
    <xf numFmtId="0" fontId="7" fillId="0" borderId="0" xfId="0" applyFont="1" applyProtection="1">
      <protection hidden="1"/>
    </xf>
    <xf numFmtId="164" fontId="11" fillId="0" borderId="0" xfId="0" applyNumberFormat="1" applyFont="1" applyProtection="1">
      <protection hidden="1"/>
    </xf>
    <xf numFmtId="0" fontId="5" fillId="3" borderId="36" xfId="0" applyFont="1" applyFill="1" applyBorder="1" applyProtection="1">
      <protection hidden="1"/>
    </xf>
    <xf numFmtId="164" fontId="10" fillId="0" borderId="0" xfId="0" applyNumberFormat="1" applyFont="1" applyProtection="1">
      <protection hidden="1"/>
    </xf>
    <xf numFmtId="0" fontId="10" fillId="0" borderId="0" xfId="0" applyFont="1" applyProtection="1">
      <protection hidden="1"/>
    </xf>
    <xf numFmtId="0" fontId="0" fillId="0" borderId="52" xfId="0" applyBorder="1" applyAlignment="1">
      <alignment wrapText="1"/>
    </xf>
    <xf numFmtId="0" fontId="0" fillId="0" borderId="52" xfId="0" applyBorder="1"/>
    <xf numFmtId="0" fontId="0" fillId="0" borderId="0" xfId="0" applyAlignment="1">
      <alignment vertical="top"/>
    </xf>
    <xf numFmtId="0" fontId="27" fillId="0" borderId="6" xfId="0" applyFont="1" applyBorder="1" applyProtection="1">
      <protection hidden="1"/>
    </xf>
    <xf numFmtId="0" fontId="27" fillId="0" borderId="7" xfId="0" applyFont="1" applyBorder="1" applyProtection="1">
      <protection hidden="1"/>
    </xf>
    <xf numFmtId="0" fontId="27" fillId="0" borderId="15" xfId="0" applyFont="1" applyBorder="1" applyProtection="1">
      <protection hidden="1"/>
    </xf>
    <xf numFmtId="0" fontId="27" fillId="0" borderId="0" xfId="0" applyFont="1" applyProtection="1">
      <protection hidden="1"/>
    </xf>
    <xf numFmtId="0" fontId="27" fillId="0" borderId="0" xfId="0" applyFont="1"/>
    <xf numFmtId="0" fontId="6" fillId="0" borderId="39" xfId="0" applyFont="1" applyBorder="1" applyProtection="1">
      <protection hidden="1"/>
    </xf>
    <xf numFmtId="0" fontId="3" fillId="3" borderId="0" xfId="0" applyFont="1" applyFill="1"/>
    <xf numFmtId="0" fontId="6" fillId="20" borderId="0" xfId="0" applyFont="1" applyFill="1" applyAlignment="1">
      <alignment vertical="center"/>
    </xf>
    <xf numFmtId="0" fontId="0" fillId="2" borderId="0" xfId="0" applyFill="1"/>
    <xf numFmtId="0" fontId="0" fillId="21" borderId="0" xfId="0" applyFill="1"/>
    <xf numFmtId="0" fontId="29" fillId="0" borderId="22" xfId="0" applyFont="1" applyBorder="1" applyAlignment="1">
      <alignment vertical="top"/>
    </xf>
    <xf numFmtId="0" fontId="29" fillId="0" borderId="24" xfId="0" applyFont="1" applyBorder="1" applyAlignment="1">
      <alignment vertical="top"/>
    </xf>
    <xf numFmtId="0" fontId="0" fillId="0" borderId="12" xfId="0" applyBorder="1" applyAlignment="1" applyProtection="1">
      <alignment horizontal="left" vertical="center" wrapText="1"/>
      <protection hidden="1"/>
    </xf>
    <xf numFmtId="0" fontId="27" fillId="0" borderId="13" xfId="0" applyFont="1" applyBorder="1" applyAlignment="1" applyProtection="1">
      <alignment horizontal="left" vertical="center" wrapText="1"/>
      <protection hidden="1"/>
    </xf>
    <xf numFmtId="0" fontId="0" fillId="0" borderId="8" xfId="0" applyBorder="1" applyAlignment="1" applyProtection="1">
      <alignment horizontal="left" vertical="center" wrapText="1"/>
      <protection hidden="1"/>
    </xf>
    <xf numFmtId="0" fontId="27" fillId="0" borderId="0" xfId="0" applyFont="1" applyAlignment="1" applyProtection="1">
      <alignment horizontal="left" vertical="center" wrapText="1"/>
      <protection hidden="1"/>
    </xf>
    <xf numFmtId="0" fontId="0" fillId="0" borderId="36" xfId="0" applyBorder="1" applyAlignment="1" applyProtection="1">
      <alignment horizontal="left" vertical="center" wrapText="1"/>
      <protection hidden="1"/>
    </xf>
    <xf numFmtId="0" fontId="27" fillId="0" borderId="26" xfId="0" applyFont="1" applyBorder="1" applyAlignment="1" applyProtection="1">
      <alignment horizontal="left" vertical="center" wrapText="1"/>
      <protection hidden="1"/>
    </xf>
    <xf numFmtId="0" fontId="23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34" xfId="0" applyBorder="1" applyProtection="1">
      <protection locked="0"/>
    </xf>
  </cellXfs>
  <cellStyles count="1">
    <cellStyle name="Normal" xfId="0" builtinId="0"/>
  </cellStyles>
  <dxfs count="3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</dxf>
    <dxf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border outline="0">
        <top style="thin">
          <color theme="1"/>
        </top>
        <bottom style="thin">
          <color theme="1"/>
        </bottom>
      </border>
    </dxf>
    <dxf>
      <fill>
        <patternFill patternType="solid">
          <fgColor indexed="64"/>
          <bgColor theme="0" tint="-0.14999847407452621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  <fill>
        <patternFill patternType="solid">
          <fgColor indexed="64"/>
          <bgColor theme="3" tint="0.89996032593768116"/>
        </patternFill>
      </fill>
    </dxf>
  </dxfs>
  <tableStyles count="0" defaultTableStyle="TableStyleMedium2" defaultPivotStyle="PivotStyleLight16"/>
  <colors>
    <mruColors>
      <color rgb="FF005D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9525</xdr:rowOff>
    </xdr:from>
    <xdr:to>
      <xdr:col>1</xdr:col>
      <xdr:colOff>63500</xdr:colOff>
      <xdr:row>2</xdr:row>
      <xdr:rowOff>333375</xdr:rowOff>
    </xdr:to>
    <xdr:pic>
      <xdr:nvPicPr>
        <xdr:cNvPr id="3" name="Picture 2" descr="A colorful logo with a black background&#10;&#10;AI-generated content may be incorrect.">
          <a:extLst>
            <a:ext uri="{FF2B5EF4-FFF2-40B4-BE49-F238E27FC236}">
              <a16:creationId xmlns:a16="http://schemas.microsoft.com/office/drawing/2014/main" id="{B6B2659E-EB24-D150-07FC-4A52320E26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5" t="14364" r="14479" b="14300"/>
        <a:stretch>
          <a:fillRect/>
        </a:stretch>
      </xdr:blipFill>
      <xdr:spPr bwMode="auto">
        <a:xfrm>
          <a:off x="6350" y="9525"/>
          <a:ext cx="914400" cy="914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C744BC-6EEF-4EFD-8054-DAD1DC8629F5}" name="Table1" displayName="Table1" ref="B2:F92" totalsRowShown="0" headerRowDxfId="31" dataDxfId="29" headerRowBorderDxfId="30" tableBorderDxfId="28">
  <autoFilter ref="B2:F92" xr:uid="{95C744BC-6EEF-4EFD-8054-DAD1DC8629F5}"/>
  <tableColumns count="5">
    <tableColumn id="1" xr3:uid="{EFE6555D-7321-4942-993D-9DFB4352EA75}" name="Category" dataDxfId="27"/>
    <tableColumn id="2" xr3:uid="{50B9E801-012D-4845-B384-2421FBFCC629}" name="Subgroup" dataDxfId="26"/>
    <tableColumn id="3" xr3:uid="{D7A6D885-5F7E-4066-A299-EC372F2B690F}" name="Task" dataDxfId="25"/>
    <tableColumn id="4" xr3:uid="{EFF457B4-E219-4570-8FD0-1F3F25D64AB4}" name="Motor challenge" dataDxfId="24"/>
    <tableColumn id="5" xr3:uid="{CB3EE3B2-D2D1-4DDA-BBDE-C965AA815313}" name="Process challenge" dataDxfId="2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C5E02B-D146-4618-B709-8DA13CC4798C}" name="Table4" displayName="Table4" ref="R24:S27" totalsRowShown="0" headerRowDxfId="22">
  <autoFilter ref="R24:S27" xr:uid="{3EC5E02B-D146-4618-B709-8DA13CC4798C}"/>
  <tableColumns count="2">
    <tableColumn id="1" xr3:uid="{068DD74E-518A-4634-92D7-79FC70DFA674}" name="Mscale" dataDxfId="21"/>
    <tableColumn id="2" xr3:uid="{3DE59730-FC61-4A4E-8F2A-14CB2C4E0EB3}" name="Minterp" dataDxfId="2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6D1A472-D982-4024-AEB4-1784580A7E39}" name="Table5" displayName="Table5" ref="R31:S34" totalsRowShown="0" headerRowDxfId="19">
  <autoFilter ref="R31:S34" xr:uid="{A6D1A472-D982-4024-AEB4-1784580A7E39}"/>
  <tableColumns count="2">
    <tableColumn id="1" xr3:uid="{E51C7BA7-6119-48FD-9230-75C07DC80B2C}" name="Pscale"/>
    <tableColumn id="2" xr3:uid="{625A4E99-F20C-42EA-B344-6F5AAD6C8E26}" name="Pinterp" dataDxfId="1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6FAB6E-F6FC-480C-9D2C-B25271358AD5}" name="Table2" displayName="Table2" ref="P38:U63" totalsRowShown="0" headerRowDxfId="17" dataDxfId="16">
  <autoFilter ref="P38:U63" xr:uid="{826FAB6E-F6FC-480C-9D2C-B25271358AD5}"/>
  <tableColumns count="6">
    <tableColumn id="1" xr3:uid="{06AC77B7-D41A-4A7C-B0E8-C897B5BA7B72}" name="AgeMin" dataDxfId="15"/>
    <tableColumn id="2" xr3:uid="{C465265D-B408-409E-A40C-0D5625E25C58}" name="AgeMax" dataDxfId="14"/>
    <tableColumn id="3" xr3:uid="{09CF6D1E-4C2B-4284-87B8-779B4F2D0ED7}" name="MotorM" dataDxfId="13"/>
    <tableColumn id="4" xr3:uid="{8E30118B-55C3-4328-8600-B9909CF5222A}" name="MotorSD" dataDxfId="12"/>
    <tableColumn id="5" xr3:uid="{BEDA0796-979E-492B-9A55-4295190D09FF}" name="ProcessM" dataDxfId="11"/>
    <tableColumn id="6" xr3:uid="{85A3C82B-931A-4C2B-B554-3BB1A53CF89C}" name="ProcessSD" dataDxfId="1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E2A7F-BE1E-4485-8599-CADB21A86B44}">
  <sheetPr codeName="Sheet1">
    <pageSetUpPr fitToPage="1"/>
  </sheetPr>
  <dimension ref="A1:Q123"/>
  <sheetViews>
    <sheetView showGridLines="0" tabSelected="1" zoomScale="125" zoomScaleNormal="125" zoomScaleSheetLayoutView="130" workbookViewId="0">
      <selection activeCell="C4" sqref="C4"/>
    </sheetView>
  </sheetViews>
  <sheetFormatPr baseColWidth="10" defaultColWidth="8.83203125" defaultRowHeight="15" x14ac:dyDescent="0.2"/>
  <cols>
    <col min="1" max="1" width="12.33203125" customWidth="1"/>
    <col min="2" max="2" width="1.6640625" customWidth="1"/>
    <col min="3" max="3" width="13.33203125" customWidth="1"/>
    <col min="4" max="4" width="4.6640625" customWidth="1"/>
    <col min="5" max="5" width="12.1640625" customWidth="1"/>
    <col min="6" max="6" width="11.1640625" customWidth="1"/>
    <col min="7" max="7" width="1.33203125" customWidth="1"/>
    <col min="8" max="8" width="4.6640625" customWidth="1"/>
    <col min="9" max="9" width="12.33203125" customWidth="1"/>
    <col min="10" max="10" width="1.6640625" customWidth="1"/>
    <col min="11" max="11" width="13.33203125" customWidth="1"/>
    <col min="12" max="12" width="4.6640625" customWidth="1"/>
    <col min="13" max="13" width="12.1640625" customWidth="1"/>
    <col min="14" max="14" width="11.1640625" customWidth="1"/>
    <col min="15" max="15" width="1.33203125" customWidth="1"/>
    <col min="16" max="16" width="1.5" customWidth="1"/>
  </cols>
  <sheetData>
    <row r="1" spans="1:16" ht="24" x14ac:dyDescent="0.3">
      <c r="A1" s="42"/>
      <c r="B1" s="42"/>
      <c r="C1" s="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24" x14ac:dyDescent="0.3">
      <c r="A2" s="42"/>
      <c r="B2" s="42"/>
      <c r="C2" s="165" t="s">
        <v>53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32.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x14ac:dyDescent="0.2">
      <c r="A4" s="43" t="s">
        <v>54</v>
      </c>
      <c r="B4" s="42"/>
      <c r="C4" s="114"/>
      <c r="D4" s="44"/>
      <c r="E4" s="44"/>
      <c r="F4" s="44"/>
      <c r="G4" s="44"/>
      <c r="H4" s="44"/>
      <c r="I4" s="45"/>
      <c r="J4" s="42"/>
      <c r="K4" s="42"/>
      <c r="L4" s="43" t="s">
        <v>262</v>
      </c>
      <c r="M4" s="42"/>
      <c r="N4" s="163"/>
      <c r="O4" s="42"/>
      <c r="P4" s="42"/>
    </row>
    <row r="5" spans="1:16" ht="10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x14ac:dyDescent="0.2">
      <c r="A6" s="43" t="s">
        <v>55</v>
      </c>
      <c r="B6" s="42"/>
      <c r="C6" s="164"/>
      <c r="D6" s="42"/>
      <c r="E6" s="42"/>
      <c r="F6" s="42"/>
      <c r="G6" s="42"/>
      <c r="H6" s="42"/>
      <c r="I6" s="42"/>
      <c r="J6" s="42"/>
      <c r="K6" s="42"/>
      <c r="L6" s="43" t="s">
        <v>56</v>
      </c>
      <c r="M6" s="42"/>
      <c r="N6" s="3">
        <f>DATEDIF(C6,N4,"Y")</f>
        <v>0</v>
      </c>
      <c r="O6" s="42"/>
      <c r="P6" s="42"/>
    </row>
    <row r="7" spans="1:16" ht="8.5" customHeight="1" x14ac:dyDescent="0.2">
      <c r="A7" s="42"/>
      <c r="B7" s="42"/>
      <c r="C7" s="42"/>
      <c r="D7" s="42"/>
      <c r="E7" s="42"/>
      <c r="F7" s="46"/>
      <c r="G7" s="46"/>
      <c r="H7" s="42"/>
      <c r="I7" s="42"/>
      <c r="J7" s="42"/>
      <c r="K7" s="42"/>
      <c r="L7" s="42"/>
      <c r="M7" s="42"/>
      <c r="N7" s="42"/>
      <c r="O7" s="42"/>
      <c r="P7" s="42"/>
    </row>
    <row r="8" spans="1:16" x14ac:dyDescent="0.2">
      <c r="A8" s="43" t="s">
        <v>57</v>
      </c>
      <c r="B8" s="42"/>
      <c r="C8" s="42"/>
      <c r="D8" s="114"/>
      <c r="E8" s="44"/>
      <c r="F8" s="44"/>
      <c r="G8" s="44"/>
      <c r="H8" s="44"/>
      <c r="I8" s="44"/>
      <c r="J8" s="44"/>
      <c r="K8" s="44"/>
      <c r="L8" s="44"/>
      <c r="M8" s="44"/>
      <c r="N8" s="45"/>
      <c r="O8" s="42"/>
      <c r="P8" s="42"/>
    </row>
    <row r="9" spans="1:16" ht="22" customHeight="1" thickBot="1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8" customHeight="1" x14ac:dyDescent="0.25">
      <c r="A10" s="36" t="s">
        <v>60</v>
      </c>
      <c r="B10" s="47"/>
      <c r="C10" s="47"/>
      <c r="D10" s="47"/>
      <c r="E10" s="47"/>
      <c r="F10" s="47"/>
      <c r="G10" s="48"/>
      <c r="H10" s="42"/>
      <c r="I10" s="36" t="s">
        <v>114</v>
      </c>
      <c r="J10" s="47"/>
      <c r="K10" s="47"/>
      <c r="L10" s="47"/>
      <c r="M10" s="47"/>
      <c r="N10" s="47"/>
      <c r="O10" s="48"/>
      <c r="P10" s="42"/>
    </row>
    <row r="11" spans="1:16" ht="19" customHeight="1" x14ac:dyDescent="0.2">
      <c r="A11" s="41" t="s">
        <v>61</v>
      </c>
      <c r="B11" s="49"/>
      <c r="C11" s="49"/>
      <c r="D11" s="49"/>
      <c r="E11" s="49"/>
      <c r="F11" s="49"/>
      <c r="G11" s="50"/>
      <c r="H11" s="42"/>
      <c r="I11" s="41" t="s">
        <v>61</v>
      </c>
      <c r="J11" s="49"/>
      <c r="K11" s="49"/>
      <c r="L11" s="49"/>
      <c r="M11" s="49"/>
      <c r="N11" s="49"/>
      <c r="O11" s="50"/>
      <c r="P11" s="42"/>
    </row>
    <row r="12" spans="1:16" x14ac:dyDescent="0.2">
      <c r="A12" s="115"/>
      <c r="B12" s="51"/>
      <c r="C12" s="51"/>
      <c r="D12" s="51"/>
      <c r="E12" s="51"/>
      <c r="F12" s="52"/>
      <c r="G12" s="53"/>
      <c r="H12" s="42"/>
      <c r="I12" s="115"/>
      <c r="J12" s="51"/>
      <c r="K12" s="51"/>
      <c r="L12" s="51"/>
      <c r="M12" s="51"/>
      <c r="N12" s="52"/>
      <c r="O12" s="53"/>
      <c r="P12" s="42"/>
    </row>
    <row r="13" spans="1:16" ht="19" customHeight="1" x14ac:dyDescent="0.2">
      <c r="A13" s="54" t="s">
        <v>62</v>
      </c>
      <c r="B13" s="42"/>
      <c r="C13" s="42"/>
      <c r="D13" s="42"/>
      <c r="E13" s="42"/>
      <c r="F13" s="42"/>
      <c r="G13" s="53"/>
      <c r="H13" s="42"/>
      <c r="I13" s="54" t="s">
        <v>62</v>
      </c>
      <c r="J13" s="42"/>
      <c r="K13" s="42"/>
      <c r="L13" s="42"/>
      <c r="M13" s="42"/>
      <c r="N13" s="42"/>
      <c r="O13" s="53"/>
      <c r="P13" s="42"/>
    </row>
    <row r="14" spans="1:16" x14ac:dyDescent="0.2">
      <c r="A14" s="115"/>
      <c r="B14" s="51"/>
      <c r="C14" s="51"/>
      <c r="D14" s="51"/>
      <c r="E14" s="51"/>
      <c r="F14" s="52"/>
      <c r="G14" s="53"/>
      <c r="H14" s="42"/>
      <c r="I14" s="116"/>
      <c r="J14" s="44"/>
      <c r="K14" s="44"/>
      <c r="L14" s="44"/>
      <c r="M14" s="44"/>
      <c r="N14" s="45"/>
      <c r="O14" s="53"/>
      <c r="P14" s="42"/>
    </row>
    <row r="15" spans="1:16" ht="19" customHeight="1" x14ac:dyDescent="0.2">
      <c r="A15" s="54" t="s">
        <v>63</v>
      </c>
      <c r="B15" s="42"/>
      <c r="C15" s="42"/>
      <c r="D15" s="42"/>
      <c r="E15" s="42"/>
      <c r="F15" s="42"/>
      <c r="G15" s="53"/>
      <c r="H15" s="42"/>
      <c r="I15" s="54" t="s">
        <v>63</v>
      </c>
      <c r="J15" s="42"/>
      <c r="K15" s="42"/>
      <c r="L15" s="42"/>
      <c r="M15" s="42"/>
      <c r="N15" s="42"/>
      <c r="O15" s="53"/>
      <c r="P15" s="42"/>
    </row>
    <row r="16" spans="1:16" x14ac:dyDescent="0.2">
      <c r="A16" s="115"/>
      <c r="B16" s="51"/>
      <c r="C16" s="51"/>
      <c r="D16" s="51"/>
      <c r="E16" s="51"/>
      <c r="F16" s="52"/>
      <c r="G16" s="53"/>
      <c r="H16" s="42"/>
      <c r="I16" s="116"/>
      <c r="J16" s="44"/>
      <c r="K16" s="44"/>
      <c r="L16" s="44"/>
      <c r="M16" s="44"/>
      <c r="N16" s="45"/>
      <c r="O16" s="53"/>
      <c r="P16" s="42"/>
    </row>
    <row r="17" spans="1:17" ht="19" customHeight="1" x14ac:dyDescent="0.2">
      <c r="A17" s="54" t="s">
        <v>261</v>
      </c>
      <c r="B17" s="42"/>
      <c r="C17" s="42"/>
      <c r="D17" s="42"/>
      <c r="E17" s="42"/>
      <c r="F17" s="42"/>
      <c r="G17" s="53"/>
      <c r="H17" s="42"/>
      <c r="I17" s="54" t="s">
        <v>261</v>
      </c>
      <c r="J17" s="42"/>
      <c r="K17" s="42"/>
      <c r="L17" s="42"/>
      <c r="M17" s="42"/>
      <c r="N17" s="42"/>
      <c r="O17" s="53"/>
      <c r="P17" s="42"/>
    </row>
    <row r="18" spans="1:17" x14ac:dyDescent="0.2">
      <c r="A18" s="55">
        <f>_xlfn.XLOOKUP(A16,Data!D:D,Data!E:E,"Not found")</f>
        <v>0</v>
      </c>
      <c r="B18" s="56"/>
      <c r="C18" s="56"/>
      <c r="D18" s="56"/>
      <c r="E18" s="57"/>
      <c r="F18" s="42"/>
      <c r="G18" s="53"/>
      <c r="H18" s="42"/>
      <c r="I18" s="58">
        <f>_xlfn.XLOOKUP(I16,Data!D:D, Data!E:E,"Not found")</f>
        <v>0</v>
      </c>
      <c r="J18" s="59"/>
      <c r="K18" s="59"/>
      <c r="L18" s="59"/>
      <c r="M18" s="60"/>
      <c r="N18" s="42"/>
      <c r="O18" s="53"/>
      <c r="P18" s="42"/>
    </row>
    <row r="19" spans="1:17" ht="19" customHeight="1" x14ac:dyDescent="0.2">
      <c r="A19" s="54" t="s">
        <v>260</v>
      </c>
      <c r="B19" s="42"/>
      <c r="C19" s="42"/>
      <c r="D19" s="42"/>
      <c r="E19" s="42"/>
      <c r="F19" s="42"/>
      <c r="G19" s="53"/>
      <c r="H19" s="42"/>
      <c r="I19" s="54" t="s">
        <v>260</v>
      </c>
      <c r="J19" s="42"/>
      <c r="K19" s="42"/>
      <c r="L19" s="42"/>
      <c r="M19" s="42"/>
      <c r="N19" s="42"/>
      <c r="O19" s="53"/>
      <c r="P19" s="42"/>
    </row>
    <row r="20" spans="1:17" x14ac:dyDescent="0.2">
      <c r="A20" s="61">
        <f>_xlfn.XLOOKUP(A16, Data!D:D, Data!F:F, "Not found")</f>
        <v>0</v>
      </c>
      <c r="B20" s="59"/>
      <c r="C20" s="59"/>
      <c r="D20" s="59"/>
      <c r="E20" s="60"/>
      <c r="F20" s="42"/>
      <c r="G20" s="53"/>
      <c r="H20" s="42"/>
      <c r="I20" s="61">
        <f>_xlfn.XLOOKUP(I16,Data!D:D, Data!F:F,"NotFound")</f>
        <v>0</v>
      </c>
      <c r="J20" s="59"/>
      <c r="K20" s="59"/>
      <c r="L20" s="59"/>
      <c r="M20" s="60"/>
      <c r="N20" s="42"/>
      <c r="O20" s="53"/>
      <c r="P20" s="42"/>
    </row>
    <row r="21" spans="1:17" ht="8" customHeight="1" thickBot="1" x14ac:dyDescent="0.25">
      <c r="A21" s="62"/>
      <c r="B21" s="63"/>
      <c r="C21" s="63"/>
      <c r="D21" s="63"/>
      <c r="E21" s="63"/>
      <c r="F21" s="63"/>
      <c r="G21" s="64"/>
      <c r="H21" s="42"/>
      <c r="I21" s="62"/>
      <c r="J21" s="63"/>
      <c r="K21" s="63"/>
      <c r="L21" s="63"/>
      <c r="M21" s="63"/>
      <c r="N21" s="63"/>
      <c r="O21" s="64"/>
      <c r="P21" s="42"/>
    </row>
    <row r="22" spans="1:17" ht="17" thickBot="1" x14ac:dyDescent="0.25">
      <c r="A22" s="65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7" ht="19" x14ac:dyDescent="0.25">
      <c r="A23" s="36" t="s">
        <v>64</v>
      </c>
      <c r="B23" s="47"/>
      <c r="C23" s="47"/>
      <c r="D23" s="47"/>
      <c r="E23" s="47"/>
      <c r="F23" s="47"/>
      <c r="G23" s="47"/>
      <c r="H23" s="47"/>
      <c r="I23" s="122" t="s">
        <v>65</v>
      </c>
      <c r="J23" s="47"/>
      <c r="K23" s="47"/>
      <c r="L23" s="47"/>
      <c r="M23" s="47"/>
      <c r="N23" s="47"/>
      <c r="O23" s="48"/>
      <c r="P23" s="42"/>
    </row>
    <row r="24" spans="1:17" ht="21" customHeight="1" x14ac:dyDescent="0.2">
      <c r="A24" s="126" t="s">
        <v>66</v>
      </c>
      <c r="B24" s="49"/>
      <c r="C24" s="49"/>
      <c r="D24" s="49"/>
      <c r="E24" s="49"/>
      <c r="F24" s="49"/>
      <c r="G24" s="127"/>
      <c r="H24" s="42"/>
      <c r="I24" s="126" t="s">
        <v>67</v>
      </c>
      <c r="J24" s="49"/>
      <c r="K24" s="49"/>
      <c r="L24" s="49"/>
      <c r="M24" s="49"/>
      <c r="N24" s="49"/>
      <c r="O24" s="50"/>
      <c r="P24" s="42"/>
    </row>
    <row r="25" spans="1:17" ht="16" customHeight="1" x14ac:dyDescent="0.2">
      <c r="A25" s="128" t="e">
        <f>A60</f>
        <v>#VALUE!</v>
      </c>
      <c r="B25" s="42"/>
      <c r="C25" s="208" t="e">
        <f>INDEX(Table4[Minterp],MATCH(A25, Table4[Mscale],1))</f>
        <v>#VALUE!</v>
      </c>
      <c r="D25" s="59"/>
      <c r="E25" s="59"/>
      <c r="F25" s="60"/>
      <c r="G25" s="129"/>
      <c r="H25" s="42"/>
      <c r="I25" s="128" t="e">
        <f>((F91-C92)/(C90-C92))*100</f>
        <v>#VALUE!</v>
      </c>
      <c r="J25" s="42"/>
      <c r="K25" s="237" t="e">
        <f>INDEX(Table5[Pinterp],MATCH(I25, Table5[Pscale],1))</f>
        <v>#VALUE!</v>
      </c>
      <c r="L25" s="232"/>
      <c r="M25" s="232"/>
      <c r="N25" s="233"/>
      <c r="O25" s="234"/>
      <c r="P25" s="235"/>
      <c r="Q25" s="236"/>
    </row>
    <row r="26" spans="1:17" ht="18" customHeight="1" x14ac:dyDescent="0.2">
      <c r="A26" s="207" t="e">
        <f>IF(A25&lt;7,"Non valido: valutazioni delle abilità troppo bassee",IF(A25&gt;89, "Non valido: valutazioni delle abilità troppo elevate",""))</f>
        <v>#VALUE!</v>
      </c>
      <c r="B26" s="130"/>
      <c r="C26" s="130"/>
      <c r="D26" s="130"/>
      <c r="E26" s="130"/>
      <c r="F26" s="130"/>
      <c r="G26" s="131"/>
      <c r="H26" s="42"/>
      <c r="I26" s="146" t="e">
        <f>IF(I25&lt;8,"Non valido: valutazioni delle abilità troppo basse",IF(I25&gt;83, "Non valido: N31 valutazioni delle abilità troppo elevate",""))</f>
        <v>#VALUE!</v>
      </c>
      <c r="J26" s="130"/>
      <c r="K26" s="130"/>
      <c r="L26" s="130"/>
      <c r="M26" s="130"/>
      <c r="N26" s="130"/>
      <c r="O26" s="132"/>
      <c r="P26" s="42"/>
    </row>
    <row r="27" spans="1:17" ht="7" customHeight="1" x14ac:dyDescent="0.2">
      <c r="A27" s="123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53"/>
      <c r="P27" s="42"/>
    </row>
    <row r="28" spans="1:17" ht="17" customHeight="1" thickBot="1" x14ac:dyDescent="0.25">
      <c r="A28" s="124" t="s">
        <v>118</v>
      </c>
      <c r="B28" s="63"/>
      <c r="C28" s="63"/>
      <c r="D28" s="125"/>
      <c r="E28" s="63"/>
      <c r="F28" s="63"/>
      <c r="G28" s="63"/>
      <c r="H28" s="63"/>
      <c r="I28" s="157" t="s">
        <v>115</v>
      </c>
      <c r="J28" s="63"/>
      <c r="K28" s="161" t="e" cm="1">
        <f t="array" ref="K28">_xlfn.LET(_xlpm.age,N6,_xlpm.scaled,ROUND(A25,0),_xlpm.mean,_xlfn.XLOOKUP(1,(_xlpm.age&gt;=Table2[AgeMin])*(_xlpm.age&lt;=Table2[AgeMax]),Table2[MotorM]),_xlpm.sdev,_xlfn.XLOOKUP(1,(_xlpm.age&gt;=Table2[AgeMin])*(_xlpm.age&lt;=Table2[AgeMax]),Table2[MotorSD]),_xlpm.z,(_xlpm.scaled-_xlpm.mean)/_xlpm.sdev,IF(OR(_xlpm.scaled&lt;7,_xlpm.scaled&gt;89),"INVALID",IFERROR(IF(_xlpm.z&gt;3,"&gt; 3.0",IF(_xlpm.z&lt;-3,"&lt; -3.0",ROUND(_xlpm.z,1))),"")))</f>
        <v>#VALUE!</v>
      </c>
      <c r="L28" s="157" t="s">
        <v>116</v>
      </c>
      <c r="M28" s="158"/>
      <c r="N28" s="162" t="e" cm="1">
        <f t="array" ref="N28">_xlfn.LET(_xlpm.age,N6,_xlpm.scaled,ROUND(I25,0),_xlpm.mean,_xlfn.XLOOKUP(1,(_xlpm.age&gt;=Table2[AgeMin])*(_xlpm.age&lt;=Table2[AgeMax]),Table2[ProcessM]),_xlpm.sdev,_xlfn.XLOOKUP(1,(_xlpm.age&gt;=Table2[AgeMin])*(_xlpm.age&lt;=Table2[AgeMax]),Table2[ProcessSD]),_xlpm.z,(_xlpm.scaled-_xlpm.mean)/_xlpm.sdev,IF(OR(_xlpm.scaled&lt;8,_xlpm.scaled&gt;83),"INVALID",IFERROR(IF(_xlpm.z&gt;3,"&gt; 3.0",IF(_xlpm.z&lt;-3,"&lt; -3.0",ROUND(_xlpm.z,1))),"")))</f>
        <v>#VALUE!</v>
      </c>
      <c r="O28" s="64"/>
      <c r="P28" s="42"/>
    </row>
    <row r="29" spans="1:17" ht="18" customHeight="1" x14ac:dyDescent="0.2">
      <c r="A29" s="43" t="s">
        <v>117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7" ht="10.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7" ht="21.5" customHeight="1" thickBot="1" x14ac:dyDescent="0.25">
      <c r="P31" s="42"/>
    </row>
    <row r="32" spans="1:17" ht="19" x14ac:dyDescent="0.25">
      <c r="A32" s="214" t="s">
        <v>68</v>
      </c>
      <c r="B32" s="215"/>
      <c r="C32" s="215"/>
      <c r="D32" s="215"/>
      <c r="E32" s="215"/>
      <c r="F32" s="216"/>
      <c r="G32" s="217"/>
      <c r="H32" s="218"/>
      <c r="I32" s="219"/>
      <c r="J32" s="219"/>
      <c r="K32" s="220"/>
      <c r="L32" s="219"/>
      <c r="M32" s="221"/>
      <c r="N32" s="217"/>
      <c r="O32" s="222"/>
      <c r="P32" s="42"/>
    </row>
    <row r="33" spans="1:16" ht="3.5" customHeight="1" x14ac:dyDescent="0.25">
      <c r="A33" s="211"/>
      <c r="B33" s="212"/>
      <c r="C33" s="212"/>
      <c r="D33" s="212"/>
      <c r="E33" s="212"/>
      <c r="F33" s="213"/>
      <c r="G33" s="84"/>
      <c r="H33" s="83"/>
      <c r="I33" s="42"/>
      <c r="J33" s="42"/>
      <c r="K33" s="91"/>
      <c r="L33" s="42"/>
      <c r="M33" s="117"/>
      <c r="N33" s="84"/>
      <c r="O33" s="53"/>
      <c r="P33" s="42"/>
    </row>
    <row r="34" spans="1:16" ht="17" thickBot="1" x14ac:dyDescent="0.25">
      <c r="A34" s="156" t="s">
        <v>69</v>
      </c>
      <c r="B34" s="63"/>
      <c r="C34" s="137"/>
      <c r="D34" s="159"/>
      <c r="E34" s="142"/>
      <c r="F34" s="141"/>
      <c r="G34" s="138"/>
      <c r="H34" s="139"/>
      <c r="I34" s="143" t="s">
        <v>70</v>
      </c>
      <c r="J34" s="63"/>
      <c r="K34" s="137"/>
      <c r="L34" s="159"/>
      <c r="M34" s="142"/>
      <c r="N34" s="141"/>
      <c r="O34" s="64"/>
      <c r="P34" s="42"/>
    </row>
    <row r="35" spans="1:16" ht="22" customHeight="1" thickBot="1" x14ac:dyDescent="0.25">
      <c r="A35" s="223"/>
      <c r="B35" s="42"/>
      <c r="C35" s="167"/>
      <c r="D35" s="42"/>
      <c r="E35" s="42"/>
      <c r="F35" s="84"/>
      <c r="G35" s="84"/>
      <c r="H35" s="83"/>
      <c r="I35" s="166"/>
      <c r="J35" s="42"/>
      <c r="K35" s="91"/>
      <c r="L35" s="42"/>
      <c r="M35" s="42"/>
      <c r="O35" s="136"/>
      <c r="P35" s="42"/>
    </row>
    <row r="36" spans="1:16" ht="20" thickBot="1" x14ac:dyDescent="0.3">
      <c r="A36" s="36" t="s">
        <v>71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  <c r="P36" s="42"/>
    </row>
    <row r="37" spans="1:16" ht="16" x14ac:dyDescent="0.2">
      <c r="A37" s="39" t="s">
        <v>58</v>
      </c>
      <c r="B37" s="66"/>
      <c r="C37" s="66"/>
      <c r="D37" s="66"/>
      <c r="E37" s="66"/>
      <c r="F37" s="66"/>
      <c r="G37" s="67"/>
      <c r="H37" s="210"/>
      <c r="I37" s="39" t="s">
        <v>59</v>
      </c>
      <c r="J37" s="66"/>
      <c r="K37" s="66"/>
      <c r="L37" s="66"/>
      <c r="M37" s="66"/>
      <c r="N37" s="66"/>
      <c r="O37" s="67"/>
      <c r="P37" s="42"/>
    </row>
    <row r="38" spans="1:16" x14ac:dyDescent="0.2">
      <c r="A38" s="41" t="s">
        <v>74</v>
      </c>
      <c r="B38" s="68"/>
      <c r="C38" s="68"/>
      <c r="D38" s="68"/>
      <c r="E38" s="69" t="s">
        <v>77</v>
      </c>
      <c r="F38" s="227" t="s">
        <v>2</v>
      </c>
      <c r="G38" s="70"/>
      <c r="H38" s="210"/>
      <c r="I38" s="54" t="s">
        <v>74</v>
      </c>
      <c r="J38" s="43"/>
      <c r="K38" s="43"/>
      <c r="L38" s="71"/>
      <c r="M38" s="72" t="s">
        <v>77</v>
      </c>
      <c r="N38" s="227" t="s">
        <v>2</v>
      </c>
      <c r="O38" s="53"/>
      <c r="P38" s="42"/>
    </row>
    <row r="39" spans="1:16" x14ac:dyDescent="0.2">
      <c r="A39" s="73" t="s">
        <v>73</v>
      </c>
      <c r="B39" s="74"/>
      <c r="C39" s="74"/>
      <c r="D39" s="74"/>
      <c r="E39" s="75" t="s">
        <v>78</v>
      </c>
      <c r="F39" s="228"/>
      <c r="G39" s="70"/>
      <c r="H39" s="210"/>
      <c r="I39" s="73" t="s">
        <v>73</v>
      </c>
      <c r="J39" s="74"/>
      <c r="K39" s="74"/>
      <c r="L39" s="76"/>
      <c r="M39" s="75" t="s">
        <v>78</v>
      </c>
      <c r="N39" s="227"/>
      <c r="O39" s="53"/>
      <c r="P39" s="42"/>
    </row>
    <row r="40" spans="1:16" ht="16.5" customHeight="1" x14ac:dyDescent="0.2">
      <c r="A40" s="242" t="s">
        <v>79</v>
      </c>
      <c r="B40" s="77"/>
      <c r="C40" s="77"/>
      <c r="D40" s="77"/>
      <c r="E40" s="205"/>
      <c r="F40" s="133" t="str">
        <f t="shared" ref="F40:F55" si="0">_xlfn.XLOOKUP(E40, Rating,Score, "Not found")</f>
        <v>Not found</v>
      </c>
      <c r="G40" s="78"/>
      <c r="H40" s="209"/>
      <c r="I40" s="242" t="s">
        <v>79</v>
      </c>
      <c r="J40" s="77"/>
      <c r="K40" s="77"/>
      <c r="L40" s="77"/>
      <c r="M40" s="205"/>
      <c r="N40" s="133" t="str">
        <f t="shared" ref="N40:N55" si="1">_xlfn.XLOOKUP(M40, Rating, Score, "Not found")</f>
        <v>Not found</v>
      </c>
      <c r="O40" s="53"/>
      <c r="P40" s="42"/>
    </row>
    <row r="41" spans="1:16" ht="16.5" customHeight="1" x14ac:dyDescent="0.2">
      <c r="A41" s="242" t="s">
        <v>80</v>
      </c>
      <c r="B41" s="77"/>
      <c r="C41" s="77"/>
      <c r="D41" s="77"/>
      <c r="E41" s="205"/>
      <c r="F41" s="133" t="str">
        <f t="shared" si="0"/>
        <v>Not found</v>
      </c>
      <c r="G41" s="78"/>
      <c r="H41" s="209"/>
      <c r="I41" s="242" t="s">
        <v>80</v>
      </c>
      <c r="J41" s="77"/>
      <c r="K41" s="77"/>
      <c r="L41" s="77"/>
      <c r="M41" s="205"/>
      <c r="N41" s="133" t="str">
        <f t="shared" si="1"/>
        <v>Not found</v>
      </c>
      <c r="O41" s="53"/>
      <c r="P41" s="42"/>
    </row>
    <row r="42" spans="1:16" ht="16.5" customHeight="1" x14ac:dyDescent="0.2">
      <c r="A42" s="242" t="s">
        <v>81</v>
      </c>
      <c r="B42" s="77"/>
      <c r="C42" s="77"/>
      <c r="D42" s="77"/>
      <c r="E42" s="205"/>
      <c r="F42" s="133" t="str">
        <f t="shared" si="0"/>
        <v>Not found</v>
      </c>
      <c r="G42" s="78"/>
      <c r="H42" s="209"/>
      <c r="I42" s="242" t="s">
        <v>81</v>
      </c>
      <c r="J42" s="77"/>
      <c r="K42" s="77"/>
      <c r="L42" s="77"/>
      <c r="M42" s="205"/>
      <c r="N42" s="133" t="str">
        <f t="shared" si="1"/>
        <v>Not found</v>
      </c>
      <c r="O42" s="53"/>
      <c r="P42" s="42"/>
    </row>
    <row r="43" spans="1:16" ht="16.5" customHeight="1" x14ac:dyDescent="0.2">
      <c r="A43" s="242" t="s">
        <v>82</v>
      </c>
      <c r="B43" s="77"/>
      <c r="C43" s="77"/>
      <c r="D43" s="77"/>
      <c r="E43" s="205"/>
      <c r="F43" s="133" t="str">
        <f t="shared" si="0"/>
        <v>Not found</v>
      </c>
      <c r="G43" s="78"/>
      <c r="H43" s="209"/>
      <c r="I43" s="242" t="s">
        <v>82</v>
      </c>
      <c r="J43" s="77"/>
      <c r="K43" s="77"/>
      <c r="L43" s="77"/>
      <c r="M43" s="205"/>
      <c r="N43" s="133" t="str">
        <f t="shared" si="1"/>
        <v>Not found</v>
      </c>
      <c r="O43" s="53"/>
      <c r="P43" s="42"/>
    </row>
    <row r="44" spans="1:16" ht="16.5" customHeight="1" x14ac:dyDescent="0.2">
      <c r="A44" s="242" t="s">
        <v>83</v>
      </c>
      <c r="B44" s="77"/>
      <c r="C44" s="77"/>
      <c r="D44" s="77"/>
      <c r="E44" s="205"/>
      <c r="F44" s="133" t="str">
        <f t="shared" si="0"/>
        <v>Not found</v>
      </c>
      <c r="G44" s="78"/>
      <c r="H44" s="209"/>
      <c r="I44" s="242" t="s">
        <v>83</v>
      </c>
      <c r="J44" s="77"/>
      <c r="K44" s="77"/>
      <c r="L44" s="77"/>
      <c r="M44" s="205"/>
      <c r="N44" s="133" t="str">
        <f t="shared" si="1"/>
        <v>Not found</v>
      </c>
      <c r="O44" s="53"/>
      <c r="P44" s="42"/>
    </row>
    <row r="45" spans="1:16" ht="16.5" customHeight="1" x14ac:dyDescent="0.2">
      <c r="A45" s="242" t="s">
        <v>84</v>
      </c>
      <c r="B45" s="77"/>
      <c r="C45" s="77"/>
      <c r="D45" s="77"/>
      <c r="E45" s="205"/>
      <c r="F45" s="133" t="str">
        <f t="shared" si="0"/>
        <v>Not found</v>
      </c>
      <c r="G45" s="78"/>
      <c r="H45" s="209"/>
      <c r="I45" s="242" t="s">
        <v>84</v>
      </c>
      <c r="J45" s="77"/>
      <c r="K45" s="77"/>
      <c r="L45" s="77"/>
      <c r="M45" s="205"/>
      <c r="N45" s="133" t="str">
        <f t="shared" si="1"/>
        <v>Not found</v>
      </c>
      <c r="O45" s="53"/>
      <c r="P45" s="42"/>
    </row>
    <row r="46" spans="1:16" ht="16.5" customHeight="1" x14ac:dyDescent="0.2">
      <c r="A46" s="242" t="s">
        <v>85</v>
      </c>
      <c r="B46" s="77"/>
      <c r="C46" s="77"/>
      <c r="D46" s="77"/>
      <c r="E46" s="205"/>
      <c r="F46" s="133" t="str">
        <f t="shared" si="0"/>
        <v>Not found</v>
      </c>
      <c r="G46" s="78"/>
      <c r="H46" s="209"/>
      <c r="I46" s="242" t="s">
        <v>85</v>
      </c>
      <c r="J46" s="77"/>
      <c r="K46" s="77"/>
      <c r="L46" s="77"/>
      <c r="M46" s="205"/>
      <c r="N46" s="133" t="str">
        <f t="shared" si="1"/>
        <v>Not found</v>
      </c>
      <c r="O46" s="53"/>
      <c r="P46" s="42"/>
    </row>
    <row r="47" spans="1:16" ht="16.5" customHeight="1" x14ac:dyDescent="0.2">
      <c r="A47" s="242" t="s">
        <v>86</v>
      </c>
      <c r="B47" s="77"/>
      <c r="C47" s="77"/>
      <c r="D47" s="77"/>
      <c r="E47" s="205"/>
      <c r="F47" s="133" t="str">
        <f t="shared" si="0"/>
        <v>Not found</v>
      </c>
      <c r="G47" s="78"/>
      <c r="H47" s="209"/>
      <c r="I47" s="242" t="s">
        <v>86</v>
      </c>
      <c r="J47" s="77"/>
      <c r="K47" s="77"/>
      <c r="L47" s="77"/>
      <c r="M47" s="205"/>
      <c r="N47" s="133" t="str">
        <f t="shared" si="1"/>
        <v>Not found</v>
      </c>
      <c r="O47" s="53"/>
      <c r="P47" s="42"/>
    </row>
    <row r="48" spans="1:16" ht="16.5" customHeight="1" x14ac:dyDescent="0.2">
      <c r="A48" s="242" t="s">
        <v>87</v>
      </c>
      <c r="B48" s="77"/>
      <c r="C48" s="77"/>
      <c r="D48" s="77"/>
      <c r="E48" s="205"/>
      <c r="F48" s="133" t="str">
        <f t="shared" si="0"/>
        <v>Not found</v>
      </c>
      <c r="G48" s="78"/>
      <c r="H48" s="209"/>
      <c r="I48" s="242" t="s">
        <v>87</v>
      </c>
      <c r="J48" s="77"/>
      <c r="K48" s="77"/>
      <c r="L48" s="77"/>
      <c r="M48" s="205"/>
      <c r="N48" s="133" t="str">
        <f t="shared" si="1"/>
        <v>Not found</v>
      </c>
      <c r="O48" s="53"/>
      <c r="P48" s="42"/>
    </row>
    <row r="49" spans="1:16" ht="16.5" customHeight="1" x14ac:dyDescent="0.2">
      <c r="A49" s="242" t="s">
        <v>88</v>
      </c>
      <c r="B49" s="77"/>
      <c r="C49" s="77"/>
      <c r="D49" s="77"/>
      <c r="E49" s="205"/>
      <c r="F49" s="133" t="str">
        <f t="shared" si="0"/>
        <v>Not found</v>
      </c>
      <c r="G49" s="78"/>
      <c r="H49" s="209"/>
      <c r="I49" s="242" t="s">
        <v>88</v>
      </c>
      <c r="J49" s="77"/>
      <c r="K49" s="77"/>
      <c r="L49" s="77"/>
      <c r="M49" s="205"/>
      <c r="N49" s="133" t="str">
        <f t="shared" si="1"/>
        <v>Not found</v>
      </c>
      <c r="O49" s="53"/>
      <c r="P49" s="42"/>
    </row>
    <row r="50" spans="1:16" ht="16.5" customHeight="1" x14ac:dyDescent="0.2">
      <c r="A50" s="242" t="s">
        <v>89</v>
      </c>
      <c r="B50" s="77"/>
      <c r="C50" s="77"/>
      <c r="D50" s="77"/>
      <c r="E50" s="205"/>
      <c r="F50" s="133" t="str">
        <f t="shared" si="0"/>
        <v>Not found</v>
      </c>
      <c r="G50" s="78"/>
      <c r="H50" s="209"/>
      <c r="I50" s="242" t="s">
        <v>89</v>
      </c>
      <c r="J50" s="77"/>
      <c r="K50" s="77"/>
      <c r="L50" s="77"/>
      <c r="M50" s="205"/>
      <c r="N50" s="133" t="str">
        <f t="shared" si="1"/>
        <v>Not found</v>
      </c>
      <c r="O50" s="53"/>
      <c r="P50" s="42"/>
    </row>
    <row r="51" spans="1:16" ht="16.5" customHeight="1" x14ac:dyDescent="0.2">
      <c r="A51" s="242" t="s">
        <v>90</v>
      </c>
      <c r="B51" s="77"/>
      <c r="C51" s="77"/>
      <c r="D51" s="77"/>
      <c r="E51" s="205"/>
      <c r="F51" s="133" t="str">
        <f t="shared" si="0"/>
        <v>Not found</v>
      </c>
      <c r="G51" s="78"/>
      <c r="H51" s="209"/>
      <c r="I51" s="242" t="s">
        <v>90</v>
      </c>
      <c r="J51" s="77"/>
      <c r="K51" s="77"/>
      <c r="L51" s="77"/>
      <c r="M51" s="205"/>
      <c r="N51" s="133" t="str">
        <f t="shared" si="1"/>
        <v>Not found</v>
      </c>
      <c r="O51" s="53"/>
      <c r="P51" s="42"/>
    </row>
    <row r="52" spans="1:16" ht="16.5" customHeight="1" x14ac:dyDescent="0.2">
      <c r="A52" s="242" t="s">
        <v>91</v>
      </c>
      <c r="B52" s="77"/>
      <c r="C52" s="77"/>
      <c r="D52" s="77"/>
      <c r="E52" s="205"/>
      <c r="F52" s="133" t="str">
        <f t="shared" si="0"/>
        <v>Not found</v>
      </c>
      <c r="G52" s="78"/>
      <c r="H52" s="209"/>
      <c r="I52" s="242" t="s">
        <v>91</v>
      </c>
      <c r="J52" s="77"/>
      <c r="K52" s="77"/>
      <c r="L52" s="77"/>
      <c r="M52" s="205"/>
      <c r="N52" s="133" t="str">
        <f t="shared" si="1"/>
        <v>Not found</v>
      </c>
      <c r="O52" s="53"/>
      <c r="P52" s="42"/>
    </row>
    <row r="53" spans="1:16" ht="16.5" customHeight="1" x14ac:dyDescent="0.2">
      <c r="A53" s="242" t="s">
        <v>92</v>
      </c>
      <c r="B53" s="77"/>
      <c r="C53" s="77"/>
      <c r="D53" s="77"/>
      <c r="E53" s="205"/>
      <c r="F53" s="133" t="str">
        <f t="shared" si="0"/>
        <v>Not found</v>
      </c>
      <c r="G53" s="78"/>
      <c r="H53" s="209"/>
      <c r="I53" s="242" t="s">
        <v>92</v>
      </c>
      <c r="J53" s="77"/>
      <c r="K53" s="77"/>
      <c r="L53" s="77"/>
      <c r="M53" s="205"/>
      <c r="N53" s="133" t="str">
        <f t="shared" si="1"/>
        <v>Not found</v>
      </c>
      <c r="O53" s="53"/>
      <c r="P53" s="42"/>
    </row>
    <row r="54" spans="1:16" ht="16.5" customHeight="1" x14ac:dyDescent="0.2">
      <c r="A54" s="242" t="s">
        <v>93</v>
      </c>
      <c r="B54" s="77"/>
      <c r="C54" s="77"/>
      <c r="D54" s="77"/>
      <c r="E54" s="205"/>
      <c r="F54" s="133" t="str">
        <f t="shared" si="0"/>
        <v>Not found</v>
      </c>
      <c r="G54" s="78"/>
      <c r="H54" s="209"/>
      <c r="I54" s="242" t="s">
        <v>93</v>
      </c>
      <c r="J54" s="77"/>
      <c r="K54" s="77"/>
      <c r="L54" s="77"/>
      <c r="M54" s="205"/>
      <c r="N54" s="133" t="str">
        <f t="shared" si="1"/>
        <v>Not found</v>
      </c>
      <c r="O54" s="53"/>
      <c r="P54" s="42"/>
    </row>
    <row r="55" spans="1:16" ht="16.5" customHeight="1" thickBot="1" x14ac:dyDescent="0.25">
      <c r="A55" s="243" t="s">
        <v>94</v>
      </c>
      <c r="B55" s="79"/>
      <c r="C55" s="79"/>
      <c r="D55" s="79"/>
      <c r="E55" s="206"/>
      <c r="F55" s="80" t="str">
        <f t="shared" si="0"/>
        <v>Not found</v>
      </c>
      <c r="G55" s="81"/>
      <c r="H55" s="82"/>
      <c r="I55" s="243" t="s">
        <v>94</v>
      </c>
      <c r="J55" s="79"/>
      <c r="K55" s="79"/>
      <c r="L55" s="79"/>
      <c r="M55" s="206"/>
      <c r="N55" s="80" t="str">
        <f t="shared" si="1"/>
        <v>Not found</v>
      </c>
      <c r="O55" s="64"/>
      <c r="P55" s="42"/>
    </row>
    <row r="56" spans="1:16" hidden="1" x14ac:dyDescent="0.2">
      <c r="A56" s="83"/>
      <c r="B56" s="83"/>
      <c r="C56" s="42"/>
      <c r="D56" s="83"/>
      <c r="E56" s="42"/>
      <c r="F56" s="84"/>
      <c r="G56" s="84"/>
      <c r="H56" s="83"/>
      <c r="I56" s="83"/>
      <c r="J56" s="83"/>
      <c r="K56" s="42"/>
      <c r="L56" s="83"/>
      <c r="M56" s="42"/>
      <c r="N56" s="42"/>
      <c r="O56" s="42"/>
      <c r="P56" s="42"/>
    </row>
    <row r="57" spans="1:16" hidden="1" x14ac:dyDescent="0.2">
      <c r="A57" s="85" t="s">
        <v>27</v>
      </c>
      <c r="B57" s="83"/>
      <c r="C57" s="86" t="s">
        <v>28</v>
      </c>
      <c r="D57" s="83"/>
      <c r="E57" s="87" t="s">
        <v>26</v>
      </c>
      <c r="F57" s="88" t="e" cm="1">
        <f t="array" ref="F57">SUM(VALUE(F40:F55))</f>
        <v>#VALUE!</v>
      </c>
      <c r="G57" s="89"/>
      <c r="H57" s="83"/>
      <c r="I57" s="90"/>
      <c r="J57" s="83"/>
      <c r="K57" s="91"/>
      <c r="L57" s="83"/>
      <c r="M57" s="87" t="s">
        <v>26</v>
      </c>
      <c r="N57" s="89" t="e" cm="1">
        <f t="array" ref="N57">SUM(VALUE(N40:N55))</f>
        <v>#VALUE!</v>
      </c>
      <c r="O57" s="42"/>
      <c r="P57" s="42"/>
    </row>
    <row r="58" spans="1:16" hidden="1" x14ac:dyDescent="0.2">
      <c r="A58" s="92" t="e">
        <f>F57+N57</f>
        <v>#VALUE!</v>
      </c>
      <c r="B58" s="42"/>
      <c r="C58" s="93">
        <v>128</v>
      </c>
      <c r="D58" s="42"/>
      <c r="E58" s="94" t="s">
        <v>30</v>
      </c>
      <c r="F58" s="95" t="str">
        <f>_xlfn.XLOOKUP(A18,Data!AJ:AJ, Data!AL:AL,"Not found")</f>
        <v>Not found</v>
      </c>
      <c r="G58" s="42"/>
      <c r="H58" s="42"/>
      <c r="I58" s="43"/>
      <c r="J58" s="42"/>
      <c r="K58" s="91"/>
      <c r="L58" s="42"/>
      <c r="M58" s="94" t="s">
        <v>30</v>
      </c>
      <c r="N58" s="96" t="str">
        <f>_xlfn.XLOOKUP(I18, Data!AJ:AJ, Data!AL:AL,"Not found")</f>
        <v>Not found</v>
      </c>
      <c r="O58" s="42"/>
      <c r="P58" s="42"/>
    </row>
    <row r="59" spans="1:16" hidden="1" x14ac:dyDescent="0.2">
      <c r="A59" s="97" t="s">
        <v>31</v>
      </c>
      <c r="B59" s="42"/>
      <c r="C59" s="86" t="s">
        <v>29</v>
      </c>
      <c r="D59" s="42"/>
      <c r="E59" s="42"/>
      <c r="F59" s="42"/>
      <c r="G59" s="42"/>
      <c r="H59" s="42"/>
      <c r="I59" s="42"/>
      <c r="J59" s="42"/>
      <c r="K59" s="91"/>
      <c r="L59" s="42"/>
      <c r="M59" s="42"/>
      <c r="N59" s="98"/>
      <c r="O59" s="42"/>
      <c r="P59" s="42"/>
    </row>
    <row r="60" spans="1:16" hidden="1" x14ac:dyDescent="0.2">
      <c r="A60" s="92" t="e">
        <f>((F60-C60)/(C58-C60))*100</f>
        <v>#VALUE!</v>
      </c>
      <c r="B60" s="42"/>
      <c r="C60" s="99">
        <v>32</v>
      </c>
      <c r="D60" s="42"/>
      <c r="E60" s="97" t="s">
        <v>34</v>
      </c>
      <c r="F60" s="100" t="e">
        <f>(A58)+(F58)+(N58)</f>
        <v>#VALUE!</v>
      </c>
      <c r="G60" s="42"/>
      <c r="H60" s="42"/>
      <c r="I60" s="43"/>
      <c r="J60" s="42"/>
      <c r="K60" s="91"/>
      <c r="L60" s="42"/>
      <c r="M60" s="42"/>
      <c r="N60" s="43"/>
      <c r="O60" s="42"/>
      <c r="P60" s="42"/>
    </row>
    <row r="61" spans="1:16" ht="12" hidden="1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6" thickBot="1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0" thickBot="1" x14ac:dyDescent="0.3">
      <c r="A64" s="37" t="s">
        <v>72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48"/>
      <c r="P64" s="42"/>
    </row>
    <row r="65" spans="1:16" ht="16" x14ac:dyDescent="0.2">
      <c r="A65" s="38" t="s">
        <v>58</v>
      </c>
      <c r="B65" s="102"/>
      <c r="C65" s="102"/>
      <c r="D65" s="102"/>
      <c r="E65" s="102"/>
      <c r="F65" s="102"/>
      <c r="G65" s="103"/>
      <c r="H65" s="209"/>
      <c r="I65" s="38" t="s">
        <v>59</v>
      </c>
      <c r="J65" s="102"/>
      <c r="K65" s="102"/>
      <c r="L65" s="102"/>
      <c r="M65" s="102"/>
      <c r="N65" s="102"/>
      <c r="O65" s="67"/>
      <c r="P65" s="42"/>
    </row>
    <row r="66" spans="1:16" x14ac:dyDescent="0.2">
      <c r="A66" s="104" t="s">
        <v>75</v>
      </c>
      <c r="B66" s="224"/>
      <c r="C66" s="224"/>
      <c r="D66" s="105"/>
      <c r="E66" s="106" t="s">
        <v>77</v>
      </c>
      <c r="F66" s="225" t="s">
        <v>2</v>
      </c>
      <c r="G66" s="107"/>
      <c r="H66" s="209"/>
      <c r="I66" s="104" t="s">
        <v>76</v>
      </c>
      <c r="J66" s="224"/>
      <c r="K66" s="224"/>
      <c r="L66" s="105"/>
      <c r="M66" s="106" t="s">
        <v>77</v>
      </c>
      <c r="N66" s="225" t="s">
        <v>2</v>
      </c>
      <c r="O66" s="53"/>
      <c r="P66" s="42"/>
    </row>
    <row r="67" spans="1:16" x14ac:dyDescent="0.2">
      <c r="A67" s="108" t="s">
        <v>73</v>
      </c>
      <c r="B67" s="109"/>
      <c r="C67" s="109"/>
      <c r="D67" s="110"/>
      <c r="E67" s="111" t="s">
        <v>78</v>
      </c>
      <c r="F67" s="225"/>
      <c r="G67" s="107"/>
      <c r="H67" s="209"/>
      <c r="I67" s="108" t="s">
        <v>73</v>
      </c>
      <c r="J67" s="109"/>
      <c r="K67" s="109"/>
      <c r="L67" s="110"/>
      <c r="M67" s="111" t="s">
        <v>78</v>
      </c>
      <c r="N67" s="225"/>
      <c r="O67" s="53"/>
      <c r="P67" s="42"/>
    </row>
    <row r="68" spans="1:16" ht="16.5" customHeight="1" x14ac:dyDescent="0.2">
      <c r="A68" s="242" t="s">
        <v>94</v>
      </c>
      <c r="B68" s="77"/>
      <c r="C68" s="77"/>
      <c r="D68" s="77"/>
      <c r="E68" s="205"/>
      <c r="F68" s="133" t="str">
        <f t="shared" ref="F68:F87" si="2">_xlfn.XLOOKUP(E68, Rating, Score, "Not found")</f>
        <v>Not found</v>
      </c>
      <c r="G68" s="78"/>
      <c r="H68" s="209"/>
      <c r="I68" s="242" t="s">
        <v>94</v>
      </c>
      <c r="J68" s="77"/>
      <c r="K68" s="77"/>
      <c r="L68" s="112"/>
      <c r="M68" s="205"/>
      <c r="N68" s="133" t="str">
        <f t="shared" ref="N68:N87" si="3">_xlfn.XLOOKUP(M68, Rating, Score, "Not found")</f>
        <v>Not found</v>
      </c>
      <c r="O68" s="53"/>
      <c r="P68" s="42"/>
    </row>
    <row r="69" spans="1:16" ht="16.5" customHeight="1" x14ac:dyDescent="0.2">
      <c r="A69" s="242" t="s">
        <v>95</v>
      </c>
      <c r="B69" s="77"/>
      <c r="C69" s="77"/>
      <c r="D69" s="77"/>
      <c r="E69" s="205"/>
      <c r="F69" s="133" t="str">
        <f t="shared" si="2"/>
        <v>Not found</v>
      </c>
      <c r="G69" s="78"/>
      <c r="H69" s="209"/>
      <c r="I69" s="242" t="s">
        <v>95</v>
      </c>
      <c r="J69" s="77"/>
      <c r="K69" s="77"/>
      <c r="L69" s="112"/>
      <c r="M69" s="205"/>
      <c r="N69" s="133" t="str">
        <f t="shared" si="3"/>
        <v>Not found</v>
      </c>
      <c r="O69" s="53"/>
      <c r="P69" s="42"/>
    </row>
    <row r="70" spans="1:16" ht="16.5" customHeight="1" x14ac:dyDescent="0.2">
      <c r="A70" s="242" t="s">
        <v>96</v>
      </c>
      <c r="B70" s="77"/>
      <c r="C70" s="77"/>
      <c r="D70" s="77"/>
      <c r="E70" s="205"/>
      <c r="F70" s="133" t="str">
        <f t="shared" si="2"/>
        <v>Not found</v>
      </c>
      <c r="G70" s="78"/>
      <c r="H70" s="209"/>
      <c r="I70" s="242" t="s">
        <v>96</v>
      </c>
      <c r="J70" s="77"/>
      <c r="K70" s="77"/>
      <c r="L70" s="112"/>
      <c r="M70" s="205"/>
      <c r="N70" s="133" t="str">
        <f t="shared" si="3"/>
        <v>Not found</v>
      </c>
      <c r="O70" s="53"/>
      <c r="P70" s="42"/>
    </row>
    <row r="71" spans="1:16" ht="16.5" customHeight="1" x14ac:dyDescent="0.2">
      <c r="A71" s="242" t="s">
        <v>97</v>
      </c>
      <c r="B71" s="77"/>
      <c r="C71" s="77"/>
      <c r="D71" s="77"/>
      <c r="E71" s="205"/>
      <c r="F71" s="133" t="str">
        <f t="shared" si="2"/>
        <v>Not found</v>
      </c>
      <c r="G71" s="78"/>
      <c r="H71" s="209"/>
      <c r="I71" s="242" t="s">
        <v>97</v>
      </c>
      <c r="J71" s="77"/>
      <c r="K71" s="77"/>
      <c r="L71" s="112"/>
      <c r="M71" s="205"/>
      <c r="N71" s="133" t="str">
        <f t="shared" si="3"/>
        <v>Not found</v>
      </c>
      <c r="O71" s="53"/>
      <c r="P71" s="42"/>
    </row>
    <row r="72" spans="1:16" ht="16.5" customHeight="1" x14ac:dyDescent="0.2">
      <c r="A72" s="242" t="s">
        <v>98</v>
      </c>
      <c r="B72" s="77"/>
      <c r="C72" s="77"/>
      <c r="D72" s="77"/>
      <c r="E72" s="205"/>
      <c r="F72" s="133" t="str">
        <f t="shared" si="2"/>
        <v>Not found</v>
      </c>
      <c r="G72" s="78"/>
      <c r="H72" s="209"/>
      <c r="I72" s="242" t="s">
        <v>98</v>
      </c>
      <c r="J72" s="77"/>
      <c r="K72" s="77"/>
      <c r="L72" s="112"/>
      <c r="M72" s="205"/>
      <c r="N72" s="133" t="str">
        <f t="shared" si="3"/>
        <v>Not found</v>
      </c>
      <c r="O72" s="53"/>
      <c r="P72" s="42"/>
    </row>
    <row r="73" spans="1:16" ht="16.5" customHeight="1" x14ac:dyDescent="0.2">
      <c r="A73" s="242" t="s">
        <v>99</v>
      </c>
      <c r="B73" s="77"/>
      <c r="C73" s="77"/>
      <c r="D73" s="77"/>
      <c r="E73" s="205"/>
      <c r="F73" s="133" t="str">
        <f t="shared" si="2"/>
        <v>Not found</v>
      </c>
      <c r="G73" s="78"/>
      <c r="H73" s="209"/>
      <c r="I73" s="242" t="s">
        <v>99</v>
      </c>
      <c r="J73" s="77"/>
      <c r="K73" s="77"/>
      <c r="L73" s="112"/>
      <c r="M73" s="205"/>
      <c r="N73" s="133" t="str">
        <f t="shared" si="3"/>
        <v>Not found</v>
      </c>
      <c r="O73" s="53"/>
      <c r="P73" s="42"/>
    </row>
    <row r="74" spans="1:16" ht="16.5" customHeight="1" x14ac:dyDescent="0.2">
      <c r="A74" s="242" t="s">
        <v>100</v>
      </c>
      <c r="B74" s="77"/>
      <c r="C74" s="77"/>
      <c r="D74" s="77"/>
      <c r="E74" s="205"/>
      <c r="F74" s="133" t="str">
        <f t="shared" si="2"/>
        <v>Not found</v>
      </c>
      <c r="G74" s="78"/>
      <c r="H74" s="209"/>
      <c r="I74" s="242" t="s">
        <v>100</v>
      </c>
      <c r="J74" s="77"/>
      <c r="K74" s="77"/>
      <c r="L74" s="112"/>
      <c r="M74" s="205"/>
      <c r="N74" s="133" t="str">
        <f t="shared" si="3"/>
        <v>Not found</v>
      </c>
      <c r="O74" s="53"/>
      <c r="P74" s="42"/>
    </row>
    <row r="75" spans="1:16" ht="16.5" customHeight="1" x14ac:dyDescent="0.2">
      <c r="A75" s="242" t="s">
        <v>101</v>
      </c>
      <c r="B75" s="77"/>
      <c r="C75" s="77"/>
      <c r="D75" s="77"/>
      <c r="E75" s="205"/>
      <c r="F75" s="133" t="str">
        <f t="shared" si="2"/>
        <v>Not found</v>
      </c>
      <c r="G75" s="78"/>
      <c r="H75" s="209"/>
      <c r="I75" s="242" t="s">
        <v>101</v>
      </c>
      <c r="J75" s="77"/>
      <c r="K75" s="77"/>
      <c r="L75" s="112"/>
      <c r="M75" s="205"/>
      <c r="N75" s="133" t="str">
        <f t="shared" si="3"/>
        <v>Not found</v>
      </c>
      <c r="O75" s="53"/>
      <c r="P75" s="42"/>
    </row>
    <row r="76" spans="1:16" ht="16.5" customHeight="1" x14ac:dyDescent="0.2">
      <c r="A76" s="242" t="s">
        <v>102</v>
      </c>
      <c r="B76" s="77"/>
      <c r="C76" s="77"/>
      <c r="D76" s="77"/>
      <c r="E76" s="205"/>
      <c r="F76" s="133" t="str">
        <f t="shared" si="2"/>
        <v>Not found</v>
      </c>
      <c r="G76" s="78"/>
      <c r="H76" s="209"/>
      <c r="I76" s="242" t="s">
        <v>102</v>
      </c>
      <c r="J76" s="77"/>
      <c r="K76" s="77"/>
      <c r="L76" s="112"/>
      <c r="M76" s="205"/>
      <c r="N76" s="133" t="str">
        <f t="shared" si="3"/>
        <v>Not found</v>
      </c>
      <c r="O76" s="53"/>
      <c r="P76" s="42"/>
    </row>
    <row r="77" spans="1:16" ht="16.5" customHeight="1" x14ac:dyDescent="0.2">
      <c r="A77" s="242" t="s">
        <v>103</v>
      </c>
      <c r="B77" s="77"/>
      <c r="C77" s="77"/>
      <c r="D77" s="77"/>
      <c r="E77" s="205"/>
      <c r="F77" s="133" t="str">
        <f t="shared" si="2"/>
        <v>Not found</v>
      </c>
      <c r="G77" s="78"/>
      <c r="H77" s="209"/>
      <c r="I77" s="242" t="s">
        <v>103</v>
      </c>
      <c r="J77" s="77"/>
      <c r="K77" s="77"/>
      <c r="L77" s="112"/>
      <c r="M77" s="205"/>
      <c r="N77" s="133" t="str">
        <f t="shared" si="3"/>
        <v>Not found</v>
      </c>
      <c r="O77" s="53"/>
      <c r="P77" s="42"/>
    </row>
    <row r="78" spans="1:16" ht="16.5" customHeight="1" x14ac:dyDescent="0.2">
      <c r="A78" s="242" t="s">
        <v>104</v>
      </c>
      <c r="B78" s="77"/>
      <c r="C78" s="77"/>
      <c r="D78" s="77"/>
      <c r="E78" s="205"/>
      <c r="F78" s="133" t="str">
        <f t="shared" si="2"/>
        <v>Not found</v>
      </c>
      <c r="G78" s="78"/>
      <c r="H78" s="209"/>
      <c r="I78" s="242" t="s">
        <v>104</v>
      </c>
      <c r="J78" s="77"/>
      <c r="K78" s="77"/>
      <c r="L78" s="112"/>
      <c r="M78" s="205"/>
      <c r="N78" s="133" t="str">
        <f t="shared" si="3"/>
        <v>Not found</v>
      </c>
      <c r="O78" s="53"/>
      <c r="P78" s="42"/>
    </row>
    <row r="79" spans="1:16" ht="16.5" customHeight="1" x14ac:dyDescent="0.2">
      <c r="A79" s="242" t="s">
        <v>105</v>
      </c>
      <c r="B79" s="77"/>
      <c r="C79" s="77"/>
      <c r="D79" s="77"/>
      <c r="E79" s="205"/>
      <c r="F79" s="133" t="str">
        <f t="shared" si="2"/>
        <v>Not found</v>
      </c>
      <c r="G79" s="78"/>
      <c r="H79" s="209"/>
      <c r="I79" s="242" t="s">
        <v>105</v>
      </c>
      <c r="J79" s="77"/>
      <c r="K79" s="77"/>
      <c r="L79" s="112"/>
      <c r="M79" s="205"/>
      <c r="N79" s="133" t="str">
        <f t="shared" si="3"/>
        <v>Not found</v>
      </c>
      <c r="O79" s="53"/>
      <c r="P79" s="42"/>
    </row>
    <row r="80" spans="1:16" ht="16.5" customHeight="1" x14ac:dyDescent="0.2">
      <c r="A80" s="242" t="s">
        <v>106</v>
      </c>
      <c r="B80" s="77"/>
      <c r="C80" s="77"/>
      <c r="D80" s="77"/>
      <c r="E80" s="205"/>
      <c r="F80" s="133" t="str">
        <f t="shared" si="2"/>
        <v>Not found</v>
      </c>
      <c r="G80" s="78"/>
      <c r="H80" s="209"/>
      <c r="I80" s="242" t="s">
        <v>106</v>
      </c>
      <c r="J80" s="77"/>
      <c r="K80" s="77"/>
      <c r="L80" s="112"/>
      <c r="M80" s="205"/>
      <c r="N80" s="133" t="str">
        <f t="shared" si="3"/>
        <v>Not found</v>
      </c>
      <c r="O80" s="53"/>
      <c r="P80" s="42"/>
    </row>
    <row r="81" spans="1:16" ht="16.5" customHeight="1" x14ac:dyDescent="0.2">
      <c r="A81" s="242" t="s">
        <v>107</v>
      </c>
      <c r="B81" s="77"/>
      <c r="C81" s="77"/>
      <c r="D81" s="77"/>
      <c r="E81" s="205"/>
      <c r="F81" s="133" t="str">
        <f t="shared" si="2"/>
        <v>Not found</v>
      </c>
      <c r="G81" s="78"/>
      <c r="H81" s="209"/>
      <c r="I81" s="242" t="s">
        <v>107</v>
      </c>
      <c r="J81" s="77"/>
      <c r="K81" s="77"/>
      <c r="L81" s="112"/>
      <c r="M81" s="205"/>
      <c r="N81" s="133" t="str">
        <f t="shared" si="3"/>
        <v>Not found</v>
      </c>
      <c r="O81" s="53"/>
      <c r="P81" s="42"/>
    </row>
    <row r="82" spans="1:16" ht="16.5" customHeight="1" thickBot="1" x14ac:dyDescent="0.25">
      <c r="A82" s="242" t="s">
        <v>108</v>
      </c>
      <c r="B82" s="77"/>
      <c r="C82" s="77"/>
      <c r="D82" s="77"/>
      <c r="E82" s="206"/>
      <c r="F82" s="133" t="str">
        <f t="shared" si="2"/>
        <v>Not found</v>
      </c>
      <c r="G82" s="78"/>
      <c r="H82" s="209"/>
      <c r="I82" s="242" t="s">
        <v>108</v>
      </c>
      <c r="J82" s="77"/>
      <c r="K82" s="77"/>
      <c r="L82" s="112"/>
      <c r="M82" s="206"/>
      <c r="N82" s="133" t="str">
        <f t="shared" si="3"/>
        <v>Not found</v>
      </c>
      <c r="O82" s="53"/>
      <c r="P82" s="42"/>
    </row>
    <row r="83" spans="1:16" ht="16.5" customHeight="1" x14ac:dyDescent="0.2">
      <c r="A83" s="242" t="s">
        <v>109</v>
      </c>
      <c r="B83" s="77"/>
      <c r="C83" s="77"/>
      <c r="D83" s="77"/>
      <c r="E83" s="205"/>
      <c r="F83" s="133" t="str">
        <f t="shared" si="2"/>
        <v>Not found</v>
      </c>
      <c r="G83" s="78"/>
      <c r="H83" s="209"/>
      <c r="I83" s="242" t="s">
        <v>109</v>
      </c>
      <c r="J83" s="77"/>
      <c r="K83" s="77"/>
      <c r="L83" s="112"/>
      <c r="M83" s="205"/>
      <c r="N83" s="133" t="str">
        <f t="shared" si="3"/>
        <v>Not found</v>
      </c>
      <c r="O83" s="53"/>
      <c r="P83" s="42"/>
    </row>
    <row r="84" spans="1:16" ht="16.5" customHeight="1" x14ac:dyDescent="0.2">
      <c r="A84" s="242" t="s">
        <v>110</v>
      </c>
      <c r="B84" s="77"/>
      <c r="C84" s="77"/>
      <c r="D84" s="77"/>
      <c r="E84" s="205"/>
      <c r="F84" s="133" t="str">
        <f t="shared" si="2"/>
        <v>Not found</v>
      </c>
      <c r="G84" s="78"/>
      <c r="H84" s="209"/>
      <c r="I84" s="242" t="s">
        <v>110</v>
      </c>
      <c r="J84" s="77"/>
      <c r="K84" s="77"/>
      <c r="L84" s="112"/>
      <c r="M84" s="205"/>
      <c r="N84" s="133" t="str">
        <f t="shared" si="3"/>
        <v>Not found</v>
      </c>
      <c r="O84" s="53"/>
      <c r="P84" s="42"/>
    </row>
    <row r="85" spans="1:16" ht="16.5" customHeight="1" x14ac:dyDescent="0.2">
      <c r="A85" s="242" t="s">
        <v>111</v>
      </c>
      <c r="B85" s="77"/>
      <c r="C85" s="77"/>
      <c r="D85" s="77"/>
      <c r="E85" s="205"/>
      <c r="F85" s="133" t="str">
        <f t="shared" si="2"/>
        <v>Not found</v>
      </c>
      <c r="G85" s="78"/>
      <c r="H85" s="209"/>
      <c r="I85" s="242" t="s">
        <v>111</v>
      </c>
      <c r="J85" s="77"/>
      <c r="K85" s="77"/>
      <c r="L85" s="112"/>
      <c r="M85" s="205"/>
      <c r="N85" s="133" t="str">
        <f t="shared" si="3"/>
        <v>Not found</v>
      </c>
      <c r="O85" s="53"/>
      <c r="P85" s="42"/>
    </row>
    <row r="86" spans="1:16" ht="16.5" customHeight="1" x14ac:dyDescent="0.2">
      <c r="A86" s="242" t="s">
        <v>112</v>
      </c>
      <c r="B86" s="77"/>
      <c r="C86" s="77"/>
      <c r="D86" s="77"/>
      <c r="E86" s="205"/>
      <c r="F86" s="133" t="str">
        <f t="shared" si="2"/>
        <v>Not found</v>
      </c>
      <c r="G86" s="78"/>
      <c r="H86" s="209"/>
      <c r="I86" s="242" t="s">
        <v>112</v>
      </c>
      <c r="J86" s="77"/>
      <c r="K86" s="77"/>
      <c r="L86" s="112"/>
      <c r="M86" s="205"/>
      <c r="N86" s="133" t="str">
        <f t="shared" si="3"/>
        <v>Not found</v>
      </c>
      <c r="O86" s="53"/>
      <c r="P86" s="42"/>
    </row>
    <row r="87" spans="1:16" ht="16.5" customHeight="1" thickBot="1" x14ac:dyDescent="0.25">
      <c r="A87" s="243" t="s">
        <v>113</v>
      </c>
      <c r="B87" s="79"/>
      <c r="C87" s="79"/>
      <c r="D87" s="79"/>
      <c r="E87" s="205"/>
      <c r="F87" s="80" t="str">
        <f t="shared" si="2"/>
        <v>Not found</v>
      </c>
      <c r="G87" s="81"/>
      <c r="H87" s="226"/>
      <c r="I87" s="243" t="s">
        <v>113</v>
      </c>
      <c r="J87" s="79"/>
      <c r="K87" s="79"/>
      <c r="L87" s="113"/>
      <c r="M87" s="205"/>
      <c r="N87" s="80" t="str">
        <f t="shared" si="3"/>
        <v>Not found</v>
      </c>
      <c r="O87" s="64"/>
      <c r="P87" s="42"/>
    </row>
    <row r="88" spans="1:16" ht="16.5" hidden="1" customHeight="1" x14ac:dyDescent="0.2">
      <c r="A88" s="140"/>
      <c r="B88" s="83"/>
      <c r="C88" s="83"/>
      <c r="D88" s="83"/>
      <c r="E88" s="160"/>
      <c r="F88" s="133"/>
      <c r="G88" s="84"/>
      <c r="H88" s="83"/>
      <c r="I88" s="135"/>
      <c r="J88" s="83"/>
      <c r="K88" s="83"/>
      <c r="L88" s="83"/>
      <c r="M88" s="160"/>
      <c r="N88" s="133"/>
      <c r="O88" s="53"/>
      <c r="P88" s="42"/>
    </row>
    <row r="89" spans="1:16" hidden="1" x14ac:dyDescent="0.2">
      <c r="A89" s="147" t="s">
        <v>27</v>
      </c>
      <c r="B89" s="83"/>
      <c r="C89" s="86" t="s">
        <v>28</v>
      </c>
      <c r="D89" s="83"/>
      <c r="E89" s="94" t="s">
        <v>32</v>
      </c>
      <c r="F89" s="148" t="e" cm="1">
        <f t="array" ref="F89">SUM(VALUE(F68:F87))</f>
        <v>#VALUE!</v>
      </c>
      <c r="G89" s="148"/>
      <c r="H89" s="42"/>
      <c r="I89" s="90"/>
      <c r="J89" s="83"/>
      <c r="K89" s="91"/>
      <c r="L89" s="83"/>
      <c r="M89" s="94" t="s">
        <v>33</v>
      </c>
      <c r="N89" s="149" t="e" cm="1">
        <f t="array" ref="N89">SUM(VALUE(N68:N87))</f>
        <v>#VALUE!</v>
      </c>
      <c r="O89" s="53"/>
      <c r="P89" s="42"/>
    </row>
    <row r="90" spans="1:16" hidden="1" x14ac:dyDescent="0.2">
      <c r="A90" s="150" t="e">
        <f>F89+N89</f>
        <v>#VALUE!</v>
      </c>
      <c r="B90" s="42"/>
      <c r="C90" s="93">
        <v>160</v>
      </c>
      <c r="D90" s="42"/>
      <c r="E90" s="94" t="s">
        <v>30</v>
      </c>
      <c r="F90" s="151" t="str">
        <f>_xlfn.XLOOKUP(A20, Data!AK:AK, Data!AM:AM, "Not found")</f>
        <v>Not found</v>
      </c>
      <c r="G90" s="84"/>
      <c r="H90" s="83"/>
      <c r="I90" s="43"/>
      <c r="J90" s="42"/>
      <c r="K90" s="91"/>
      <c r="L90" s="42"/>
      <c r="M90" s="94" t="s">
        <v>30</v>
      </c>
      <c r="N90" s="151" t="str">
        <f>_xlfn.XLOOKUP(I20,Data!AK:AK, Data!AM:AM,"Not found")</f>
        <v>Not found</v>
      </c>
      <c r="O90" s="53"/>
      <c r="P90" s="42"/>
    </row>
    <row r="91" spans="1:16" hidden="1" x14ac:dyDescent="0.2">
      <c r="A91" s="152" t="s">
        <v>31</v>
      </c>
      <c r="B91" s="42"/>
      <c r="C91" s="86" t="s">
        <v>29</v>
      </c>
      <c r="D91" s="42"/>
      <c r="E91" s="94" t="s">
        <v>34</v>
      </c>
      <c r="F91" s="153" t="e">
        <f>(A90)+(F90)+(N90)</f>
        <v>#VALUE!</v>
      </c>
      <c r="G91" s="84"/>
      <c r="H91" s="83"/>
      <c r="I91" s="42"/>
      <c r="J91" s="42"/>
      <c r="K91" s="91"/>
      <c r="L91" s="42"/>
      <c r="M91" s="154"/>
      <c r="N91" s="84"/>
      <c r="O91" s="53"/>
      <c r="P91" s="42"/>
    </row>
    <row r="92" spans="1:16" hidden="1" x14ac:dyDescent="0.2">
      <c r="A92" s="150" t="e">
        <f>((F91-C92)/(C90-C92))*100</f>
        <v>#VALUE!</v>
      </c>
      <c r="B92" s="42"/>
      <c r="C92" s="155">
        <v>40</v>
      </c>
      <c r="D92" s="42"/>
      <c r="E92" s="94"/>
      <c r="F92" s="153"/>
      <c r="G92" s="84"/>
      <c r="H92" s="83"/>
      <c r="I92" s="42"/>
      <c r="J92" s="42"/>
      <c r="K92" s="91"/>
      <c r="L92" s="42"/>
      <c r="M92" s="154"/>
      <c r="N92" s="84"/>
      <c r="O92" s="53"/>
      <c r="P92" s="42"/>
    </row>
    <row r="93" spans="1:16" ht="20" customHeight="1" x14ac:dyDescent="0.2">
      <c r="A93" s="42"/>
      <c r="B93" s="42"/>
      <c r="C93" s="42"/>
      <c r="D93" s="42"/>
      <c r="E93" s="42"/>
      <c r="F93" s="134"/>
      <c r="G93" s="84"/>
      <c r="H93" s="83"/>
      <c r="I93" s="42"/>
      <c r="J93" s="42"/>
      <c r="K93" s="91"/>
      <c r="L93" s="42"/>
      <c r="M93" s="117"/>
      <c r="N93" s="84"/>
      <c r="O93" s="42"/>
      <c r="P93" s="42"/>
    </row>
    <row r="94" spans="1:16" ht="9.5" customHeight="1" thickBot="1" x14ac:dyDescent="0.25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</row>
    <row r="95" spans="1:16" ht="19" customHeight="1" x14ac:dyDescent="0.25">
      <c r="A95" s="36" t="s">
        <v>280</v>
      </c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8"/>
    </row>
    <row r="96" spans="1:16" s="194" customFormat="1" ht="103.5" customHeight="1" x14ac:dyDescent="0.2">
      <c r="A96" s="244" t="s">
        <v>279</v>
      </c>
      <c r="B96" s="245"/>
      <c r="C96" s="245"/>
      <c r="D96" s="245"/>
      <c r="E96" s="245"/>
      <c r="F96" s="245"/>
      <c r="G96" s="245"/>
      <c r="H96" s="245"/>
      <c r="I96" s="245"/>
      <c r="J96" s="245"/>
      <c r="K96" s="245"/>
      <c r="L96" s="245"/>
      <c r="M96" s="245"/>
      <c r="N96" s="245"/>
      <c r="O96" s="193"/>
      <c r="P96" s="134"/>
    </row>
    <row r="97" spans="1:16" s="194" customFormat="1" ht="71" customHeight="1" x14ac:dyDescent="0.2">
      <c r="A97" s="246" t="s">
        <v>259</v>
      </c>
      <c r="B97" s="247"/>
      <c r="C97" s="247"/>
      <c r="D97" s="247"/>
      <c r="E97" s="247"/>
      <c r="F97" s="247"/>
      <c r="G97" s="247"/>
      <c r="H97" s="247"/>
      <c r="I97" s="247"/>
      <c r="J97" s="247"/>
      <c r="K97" s="247"/>
      <c r="L97" s="247"/>
      <c r="M97" s="247"/>
      <c r="N97" s="247"/>
      <c r="O97" s="195"/>
      <c r="P97" s="134"/>
    </row>
    <row r="98" spans="1:16" s="194" customFormat="1" ht="35" customHeight="1" thickBot="1" x14ac:dyDescent="0.25">
      <c r="A98" s="248" t="s">
        <v>258</v>
      </c>
      <c r="B98" s="249"/>
      <c r="C98" s="249"/>
      <c r="D98" s="249"/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196"/>
      <c r="P98" s="134"/>
    </row>
    <row r="99" spans="1:16" ht="17" customHeight="1" thickBot="1" x14ac:dyDescent="0.25">
      <c r="A99" s="43"/>
      <c r="B99" s="42"/>
      <c r="C99" s="91"/>
      <c r="D99" s="42"/>
      <c r="E99" s="42"/>
      <c r="F99" s="84"/>
      <c r="G99" s="84"/>
      <c r="H99" s="83"/>
      <c r="I99" s="43"/>
      <c r="J99" s="42"/>
      <c r="K99" s="91"/>
      <c r="L99" s="42"/>
      <c r="M99" s="42"/>
      <c r="N99" s="84"/>
      <c r="O99" s="42"/>
      <c r="P99" s="42"/>
    </row>
    <row r="100" spans="1:16" ht="19.5" customHeight="1" x14ac:dyDescent="0.2">
      <c r="A100" s="180" t="s">
        <v>119</v>
      </c>
      <c r="B100" s="174"/>
      <c r="C100" s="181"/>
      <c r="D100" s="181"/>
      <c r="E100" s="174"/>
      <c r="F100" s="175"/>
      <c r="G100" s="175"/>
      <c r="H100" s="176"/>
      <c r="I100" s="177"/>
      <c r="J100" s="174"/>
      <c r="K100" s="174"/>
      <c r="L100" s="174"/>
      <c r="M100" s="174"/>
      <c r="N100" s="175"/>
      <c r="O100" s="178"/>
      <c r="P100" s="42"/>
    </row>
    <row r="101" spans="1:16" ht="14.5" customHeight="1" x14ac:dyDescent="0.2">
      <c r="A101" s="173" t="s">
        <v>120</v>
      </c>
      <c r="B101" s="171"/>
      <c r="C101" s="171"/>
      <c r="D101" s="186"/>
      <c r="E101" s="171"/>
      <c r="F101" s="197"/>
      <c r="G101" s="197"/>
      <c r="H101" s="171"/>
      <c r="I101" s="186"/>
      <c r="J101" s="171"/>
      <c r="K101" s="171"/>
      <c r="L101" s="171"/>
      <c r="M101" s="171"/>
      <c r="N101" s="197"/>
      <c r="O101" s="198"/>
      <c r="P101" s="42"/>
    </row>
    <row r="102" spans="1:16" ht="14.5" customHeight="1" x14ac:dyDescent="0.2">
      <c r="A102" s="170" t="s">
        <v>289</v>
      </c>
      <c r="B102" s="171"/>
      <c r="C102" s="169"/>
      <c r="D102" s="77" t="s">
        <v>125</v>
      </c>
      <c r="E102" s="171"/>
      <c r="F102" s="197"/>
      <c r="G102" s="197"/>
      <c r="H102" s="171"/>
      <c r="I102" s="186"/>
      <c r="J102" s="171"/>
      <c r="K102" s="171"/>
      <c r="L102" s="171"/>
      <c r="M102" s="171"/>
      <c r="N102" s="197"/>
      <c r="O102" s="199"/>
      <c r="P102" s="42"/>
    </row>
    <row r="103" spans="1:16" ht="14.5" customHeight="1" x14ac:dyDescent="0.2">
      <c r="A103" s="185" t="s">
        <v>290</v>
      </c>
      <c r="B103" s="172"/>
      <c r="C103" s="187"/>
      <c r="D103" s="168" t="s">
        <v>126</v>
      </c>
      <c r="E103" s="172"/>
      <c r="F103" s="172"/>
      <c r="G103" s="172"/>
      <c r="H103" s="172"/>
      <c r="I103" s="172"/>
      <c r="J103" s="172"/>
      <c r="K103" s="172"/>
      <c r="L103" s="200"/>
      <c r="M103" s="172"/>
      <c r="N103" s="201"/>
      <c r="O103" s="199"/>
      <c r="P103" s="42"/>
    </row>
    <row r="104" spans="1:16" ht="14.5" customHeight="1" x14ac:dyDescent="0.2">
      <c r="A104" s="170" t="s">
        <v>283</v>
      </c>
      <c r="B104" s="171"/>
      <c r="C104" s="169"/>
      <c r="D104" s="77" t="s">
        <v>127</v>
      </c>
      <c r="E104" s="171"/>
      <c r="F104" s="171"/>
      <c r="G104" s="171"/>
      <c r="H104" s="171"/>
      <c r="I104" s="171"/>
      <c r="J104" s="171"/>
      <c r="K104" s="171"/>
      <c r="L104" s="186"/>
      <c r="M104" s="171"/>
      <c r="N104" s="197"/>
      <c r="O104" s="198"/>
      <c r="P104" s="42"/>
    </row>
    <row r="105" spans="1:16" ht="14.5" customHeight="1" x14ac:dyDescent="0.2">
      <c r="A105" s="170" t="s">
        <v>50</v>
      </c>
      <c r="B105" s="171"/>
      <c r="C105" s="169"/>
      <c r="D105" s="77" t="s">
        <v>128</v>
      </c>
      <c r="E105" s="171"/>
      <c r="F105" s="171"/>
      <c r="G105" s="171"/>
      <c r="H105" s="171"/>
      <c r="I105" s="171"/>
      <c r="J105" s="171"/>
      <c r="K105" s="171"/>
      <c r="L105" s="186"/>
      <c r="M105" s="171"/>
      <c r="N105" s="197"/>
      <c r="O105" s="198"/>
      <c r="P105" s="42"/>
    </row>
    <row r="106" spans="1:16" ht="14.5" customHeight="1" x14ac:dyDescent="0.2">
      <c r="A106" s="170" t="s">
        <v>122</v>
      </c>
      <c r="B106" s="171"/>
      <c r="C106" s="169"/>
      <c r="D106" s="77" t="s">
        <v>124</v>
      </c>
      <c r="E106" s="171"/>
      <c r="F106" s="171"/>
      <c r="G106" s="171"/>
      <c r="H106" s="171"/>
      <c r="I106" s="171"/>
      <c r="J106" s="171"/>
      <c r="K106" s="171"/>
      <c r="L106" s="186"/>
      <c r="M106" s="171"/>
      <c r="N106" s="197"/>
      <c r="O106" s="198"/>
      <c r="P106" s="42"/>
    </row>
    <row r="107" spans="1:16" ht="14.5" customHeight="1" x14ac:dyDescent="0.2">
      <c r="A107" s="173" t="s">
        <v>121</v>
      </c>
      <c r="B107" s="171"/>
      <c r="C107" s="171"/>
      <c r="D107" s="171"/>
      <c r="E107" s="171"/>
      <c r="F107" s="171"/>
      <c r="G107" s="171"/>
      <c r="H107" s="171"/>
      <c r="I107" s="171"/>
      <c r="J107" s="171"/>
      <c r="K107" s="171"/>
      <c r="L107" s="186"/>
      <c r="M107" s="171"/>
      <c r="N107" s="197"/>
      <c r="O107" s="198"/>
      <c r="P107" s="42"/>
    </row>
    <row r="108" spans="1:16" ht="14.5" customHeight="1" x14ac:dyDescent="0.2">
      <c r="A108" s="170" t="s">
        <v>291</v>
      </c>
      <c r="B108" s="171"/>
      <c r="C108" s="169"/>
      <c r="D108" s="77" t="s">
        <v>125</v>
      </c>
      <c r="E108" s="171"/>
      <c r="F108" s="171"/>
      <c r="G108" s="171"/>
      <c r="H108" s="171"/>
      <c r="I108" s="171"/>
      <c r="J108" s="171"/>
      <c r="K108" s="171"/>
      <c r="L108" s="186"/>
      <c r="M108" s="171"/>
      <c r="N108" s="197"/>
      <c r="O108" s="198"/>
      <c r="P108" s="42"/>
    </row>
    <row r="109" spans="1:16" ht="14.5" customHeight="1" x14ac:dyDescent="0.2">
      <c r="A109" s="170" t="s">
        <v>292</v>
      </c>
      <c r="B109" s="171"/>
      <c r="C109" s="169"/>
      <c r="D109" s="77" t="s">
        <v>129</v>
      </c>
      <c r="E109" s="171"/>
      <c r="F109" s="171"/>
      <c r="G109" s="171"/>
      <c r="H109" s="171"/>
      <c r="I109" s="171"/>
      <c r="J109" s="171"/>
      <c r="K109" s="171"/>
      <c r="L109" s="186"/>
      <c r="M109" s="171"/>
      <c r="N109" s="197"/>
      <c r="O109" s="198"/>
      <c r="P109" s="42"/>
    </row>
    <row r="110" spans="1:16" ht="14.5" customHeight="1" x14ac:dyDescent="0.2">
      <c r="A110" s="170" t="s">
        <v>51</v>
      </c>
      <c r="B110" s="171"/>
      <c r="C110" s="169"/>
      <c r="D110" s="77" t="s">
        <v>130</v>
      </c>
      <c r="E110" s="171"/>
      <c r="F110" s="171"/>
      <c r="G110" s="171"/>
      <c r="H110" s="171"/>
      <c r="I110" s="171"/>
      <c r="J110" s="171"/>
      <c r="K110" s="171"/>
      <c r="L110" s="186"/>
      <c r="M110" s="171"/>
      <c r="N110" s="197"/>
      <c r="O110" s="198"/>
      <c r="P110" s="42"/>
    </row>
    <row r="111" spans="1:16" ht="14.5" customHeight="1" x14ac:dyDescent="0.2">
      <c r="A111" s="185" t="s">
        <v>52</v>
      </c>
      <c r="B111" s="172"/>
      <c r="C111" s="187"/>
      <c r="D111" s="168" t="s">
        <v>130</v>
      </c>
      <c r="E111" s="172"/>
      <c r="F111" s="172"/>
      <c r="G111" s="172"/>
      <c r="H111" s="172"/>
      <c r="I111" s="172"/>
      <c r="J111" s="172"/>
      <c r="K111" s="172"/>
      <c r="L111" s="200"/>
      <c r="M111" s="172"/>
      <c r="N111" s="201"/>
      <c r="O111" s="199"/>
      <c r="P111" s="42"/>
    </row>
    <row r="112" spans="1:16" ht="14.5" customHeight="1" thickBot="1" x14ac:dyDescent="0.25">
      <c r="A112" s="183" t="s">
        <v>123</v>
      </c>
      <c r="B112" s="184"/>
      <c r="C112" s="188"/>
      <c r="D112" s="139" t="s">
        <v>124</v>
      </c>
      <c r="E112" s="184"/>
      <c r="F112" s="184"/>
      <c r="G112" s="184"/>
      <c r="H112" s="184"/>
      <c r="I112" s="184"/>
      <c r="J112" s="184"/>
      <c r="K112" s="184"/>
      <c r="L112" s="202"/>
      <c r="M112" s="184"/>
      <c r="N112" s="203"/>
      <c r="O112" s="204"/>
      <c r="P112" s="42"/>
    </row>
    <row r="113" spans="1:16" ht="16" customHeight="1" x14ac:dyDescent="0.2">
      <c r="A113" s="179"/>
      <c r="B113" s="179"/>
      <c r="C113" s="179"/>
      <c r="D113" s="83"/>
      <c r="E113" s="179"/>
      <c r="F113" s="179"/>
      <c r="G113" s="179"/>
      <c r="H113" s="179"/>
      <c r="I113" s="179"/>
      <c r="J113" s="179"/>
      <c r="K113" s="179"/>
      <c r="L113" s="182"/>
      <c r="M113" s="179"/>
      <c r="N113" s="189"/>
      <c r="O113" s="190"/>
      <c r="P113" s="42"/>
    </row>
    <row r="114" spans="1:16" ht="18.5" customHeight="1" x14ac:dyDescent="0.2">
      <c r="A114" s="192" t="s">
        <v>131</v>
      </c>
      <c r="B114" s="179"/>
      <c r="C114" s="179"/>
      <c r="D114" s="250"/>
      <c r="E114" s="251"/>
      <c r="F114" s="251"/>
      <c r="G114" s="251"/>
      <c r="H114" s="251"/>
      <c r="I114" s="251"/>
      <c r="J114" s="251"/>
      <c r="K114" s="251"/>
      <c r="L114" s="182"/>
      <c r="M114" s="179"/>
      <c r="N114" s="189"/>
      <c r="O114" s="190"/>
      <c r="P114" s="42"/>
    </row>
    <row r="115" spans="1:16" ht="14.5" customHeight="1" x14ac:dyDescent="0.2">
      <c r="A115" s="182" t="s">
        <v>132</v>
      </c>
      <c r="B115" s="179"/>
      <c r="C115" s="179"/>
      <c r="D115" s="252"/>
      <c r="E115" s="252"/>
      <c r="F115" s="252"/>
      <c r="G115" s="252"/>
      <c r="H115" s="252"/>
      <c r="I115" s="252"/>
      <c r="J115" s="252"/>
      <c r="K115" s="252"/>
      <c r="L115" s="182" t="s">
        <v>133</v>
      </c>
      <c r="M115" s="179"/>
      <c r="N115" s="191"/>
      <c r="O115" s="190"/>
      <c r="P115" s="42"/>
    </row>
    <row r="116" spans="1:16" ht="14.5" customHeight="1" x14ac:dyDescent="0.2">
      <c r="A116" s="179"/>
      <c r="B116" s="179"/>
      <c r="C116" s="179"/>
      <c r="D116" s="83"/>
      <c r="E116" s="179"/>
      <c r="F116" s="179"/>
      <c r="G116" s="179"/>
      <c r="H116" s="179"/>
      <c r="I116" s="179"/>
      <c r="J116" s="179"/>
      <c r="K116" s="179"/>
      <c r="L116" s="182"/>
      <c r="M116" s="179"/>
      <c r="N116" s="189"/>
      <c r="O116" s="190"/>
      <c r="P116" s="42"/>
    </row>
    <row r="117" spans="1:16" ht="8.5" customHeight="1" x14ac:dyDescent="0.2">
      <c r="A117" s="42"/>
      <c r="B117" s="42"/>
      <c r="C117" s="42"/>
      <c r="D117" s="42"/>
      <c r="E117" s="42"/>
      <c r="F117" s="84"/>
      <c r="G117" s="84"/>
      <c r="H117" s="83"/>
      <c r="I117" s="42"/>
      <c r="J117" s="42"/>
      <c r="K117" s="91"/>
      <c r="L117" s="42"/>
      <c r="M117" s="117"/>
      <c r="N117" s="84"/>
      <c r="O117" s="42"/>
      <c r="P117" s="42"/>
    </row>
    <row r="118" spans="1:16" ht="8.5" customHeight="1" x14ac:dyDescent="0.2">
      <c r="A118" s="42"/>
      <c r="B118" s="42"/>
      <c r="C118" s="42"/>
      <c r="D118" s="42"/>
      <c r="E118" s="42"/>
      <c r="F118" s="84"/>
      <c r="G118" s="84"/>
      <c r="H118" s="83"/>
      <c r="I118" s="42"/>
      <c r="J118" s="42"/>
      <c r="K118" s="91"/>
      <c r="L118" s="42"/>
      <c r="M118" s="117"/>
      <c r="N118" s="84"/>
      <c r="O118" s="42"/>
      <c r="P118" s="42"/>
    </row>
    <row r="119" spans="1:16" ht="8.5" customHeight="1" x14ac:dyDescent="0.2">
      <c r="A119" s="42"/>
      <c r="B119" s="42"/>
      <c r="C119" s="42"/>
      <c r="D119" s="42"/>
      <c r="E119" s="42"/>
      <c r="F119" s="84"/>
      <c r="G119" s="84"/>
      <c r="H119" s="83"/>
      <c r="I119" s="42"/>
      <c r="J119" s="42"/>
      <c r="K119" s="91"/>
      <c r="L119" s="42"/>
      <c r="M119" s="117"/>
      <c r="N119" s="84"/>
      <c r="O119" s="42"/>
      <c r="P119" s="42"/>
    </row>
    <row r="120" spans="1:16" ht="8.5" customHeight="1" x14ac:dyDescent="0.2">
      <c r="A120" s="42"/>
      <c r="B120" s="42"/>
      <c r="C120" s="42"/>
      <c r="D120" s="42"/>
      <c r="E120" s="42"/>
      <c r="F120" s="84"/>
      <c r="G120" s="84"/>
      <c r="H120" s="83"/>
      <c r="I120" s="42"/>
      <c r="J120" s="42"/>
      <c r="K120" s="91"/>
      <c r="L120" s="42"/>
      <c r="M120" s="117"/>
      <c r="N120" s="84"/>
      <c r="O120" s="42"/>
      <c r="P120" s="42"/>
    </row>
    <row r="121" spans="1:16" ht="14.5" customHeight="1" x14ac:dyDescent="0.2">
      <c r="A121" s="43"/>
      <c r="B121" s="42"/>
      <c r="C121" s="119"/>
      <c r="D121" s="121"/>
      <c r="F121" s="120"/>
      <c r="G121" s="84"/>
      <c r="H121" s="83"/>
      <c r="I121" s="42"/>
      <c r="J121" s="42"/>
      <c r="K121" s="91"/>
      <c r="L121" s="42"/>
      <c r="M121" s="117"/>
      <c r="N121" s="84"/>
      <c r="O121" s="42"/>
      <c r="P121" s="42"/>
    </row>
    <row r="122" spans="1:16" ht="20" customHeight="1" x14ac:dyDescent="0.2">
      <c r="A122" s="42"/>
      <c r="B122" s="42"/>
      <c r="C122" s="42"/>
      <c r="D122" s="42"/>
      <c r="E122" s="42"/>
      <c r="F122" s="42"/>
      <c r="G122" s="42"/>
      <c r="H122" s="42"/>
      <c r="I122" s="43"/>
      <c r="J122" s="42"/>
      <c r="K122" s="91"/>
      <c r="L122" s="42"/>
      <c r="M122" s="42"/>
      <c r="N122" s="42"/>
      <c r="O122" s="42"/>
      <c r="P122" s="42"/>
    </row>
    <row r="123" spans="1:16" ht="17.5" customHeight="1" x14ac:dyDescent="0.2">
      <c r="A123" s="118"/>
      <c r="C123" s="20"/>
      <c r="I123" s="2"/>
      <c r="K123" s="20"/>
    </row>
  </sheetData>
  <sheetProtection algorithmName="SHA-512" hashValue="cLF++QVsPvJOcEHHt4H46Det07z9hNuNZqiOGxSsKB8gH+995EzH7MgPXltXUfYW1c96FUU4BnxtMecedvPm3A==" saltValue="4lp76uRlEVeL0ayXHqe7+w==" spinCount="100000" sheet="1" scenarios="1" selectLockedCells="1"/>
  <dataConsolidate/>
  <mergeCells count="4">
    <mergeCell ref="A96:N96"/>
    <mergeCell ref="A97:N97"/>
    <mergeCell ref="A98:N98"/>
    <mergeCell ref="D114:K115"/>
  </mergeCells>
  <conditionalFormatting sqref="A25">
    <cfRule type="expression" dxfId="7" priority="17">
      <formula>OR(A25&lt;7,A25&gt;92)</formula>
    </cfRule>
  </conditionalFormatting>
  <conditionalFormatting sqref="E40:E54">
    <cfRule type="expression" priority="15">
      <formula>ISBLANK(E40)</formula>
    </cfRule>
  </conditionalFormatting>
  <conditionalFormatting sqref="E40:E55">
    <cfRule type="expression" dxfId="6" priority="40">
      <formula>ISBLANK(E40)</formula>
    </cfRule>
  </conditionalFormatting>
  <conditionalFormatting sqref="E68:E81">
    <cfRule type="expression" priority="4">
      <formula>ISBLANK(E68)</formula>
    </cfRule>
  </conditionalFormatting>
  <conditionalFormatting sqref="E68:E87">
    <cfRule type="expression" dxfId="5" priority="5">
      <formula>ISBLANK(E68)</formula>
    </cfRule>
  </conditionalFormatting>
  <conditionalFormatting sqref="I25">
    <cfRule type="expression" dxfId="2" priority="16">
      <formula>OR(I25&lt;8, I25&gt;90)</formula>
    </cfRule>
  </conditionalFormatting>
  <conditionalFormatting sqref="M40:M54">
    <cfRule type="expression" priority="6">
      <formula>ISBLANK(M40)</formula>
    </cfRule>
  </conditionalFormatting>
  <conditionalFormatting sqref="M40:M55">
    <cfRule type="expression" dxfId="1" priority="7">
      <formula>ISBLANK(M40)</formula>
    </cfRule>
  </conditionalFormatting>
  <conditionalFormatting sqref="M68:M81">
    <cfRule type="expression" priority="2">
      <formula>ISBLANK(M68)</formula>
    </cfRule>
  </conditionalFormatting>
  <conditionalFormatting sqref="M68:M87">
    <cfRule type="expression" dxfId="0" priority="1">
      <formula>ISBLANK(M68)</formula>
    </cfRule>
  </conditionalFormatting>
  <dataValidations xWindow="540" yWindow="876" count="13">
    <dataValidation type="list" allowBlank="1" showInputMessage="1" showErrorMessage="1" prompt="Select from list" sqref="I14 A14" xr:uid="{410598E3-208A-41C5-9A2A-D34C185B0AB3}">
      <formula1>_xlfn.ANCHORARRAY(_xlfn.XLOOKUP(A12,Level1Category,Level2Subgroup))</formula1>
    </dataValidation>
    <dataValidation type="list" showInputMessage="1" showErrorMessage="1" prompt="Select from list" sqref="E40:E54 M40:M54 E68:E81 M68:M81" xr:uid="{FCCE8D9E-5FEC-4D14-B303-98BE53C58CEE}">
      <formula1>Rating</formula1>
    </dataValidation>
    <dataValidation type="whole" errorStyle="information" allowBlank="1" showInputMessage="1" showErrorMessage="1" error="Verify that the correct date format was used" prompt="If ##### appears, the wrong date format was used" sqref="N6" xr:uid="{2AB441A9-9962-4037-83D3-86DD87E7EA39}">
      <formula1>1</formula1>
      <formula2>4</formula2>
    </dataValidation>
    <dataValidation allowBlank="1" showInputMessage="1" showErrorMessage="1" prompt="Enter date using format valid on your computer" sqref="C6 N4" xr:uid="{2AAF3294-6949-427D-B091-698A0475E529}"/>
    <dataValidation type="list" allowBlank="1" showInputMessage="1" showErrorMessage="1" prompt="Select from list" sqref="I16 A16" xr:uid="{17C2B8DF-D190-4C78-B608-0AC7129172F3}">
      <formula1>_xlfn.ANCHORARRAY(_xlfn.XLOOKUP(A14,SubgroupFullList,Level3Task))</formula1>
    </dataValidation>
    <dataValidation type="list" showInputMessage="1" showErrorMessage="1" sqref="M82 E55 M55 E82" xr:uid="{BE23F0AB-15F6-4918-8F10-26824AE5C443}">
      <formula1>Rating</formula1>
    </dataValidation>
    <dataValidation type="list" allowBlank="1" showInputMessage="1" showErrorMessage="1" sqref="E83:E87 M83:M87" xr:uid="{ABC138FE-50EE-43E6-AC1E-8D8408BA9A7C}">
      <formula1>Rating</formula1>
    </dataValidation>
    <dataValidation type="list" allowBlank="1" showInputMessage="1" showErrorMessage="1" sqref="L35 D35" xr:uid="{78F3BEEA-0BBA-4308-90F5-D92ECB06BA3F}">
      <formula1>Satisfaction</formula1>
    </dataValidation>
    <dataValidation allowBlank="1" showInputMessage="1" showErrorMessage="1" prompt="Enter person's name" sqref="C4" xr:uid="{10A3A87D-7D94-4597-93DD-EDD9A68FC6BD}"/>
    <dataValidation allowBlank="1" showInputMessage="1" showErrorMessage="1" prompt="Enter name and credentials of therapist" sqref="D8" xr:uid="{976A004B-E8F0-4195-BEBF-C46209D5FB2D}"/>
    <dataValidation allowBlank="1" showInputMessage="1" showErrorMessage="1" prompt="Enter signature" sqref="D114:K115" xr:uid="{0A36441D-E58D-43AD-BA40-7993D679FD4D}"/>
    <dataValidation allowBlank="1" showInputMessage="1" showErrorMessage="1" prompt="Enter date" sqref="N115" xr:uid="{5436432E-BE12-4365-B175-AD47747A3A8F}"/>
    <dataValidation type="list" allowBlank="1" showInputMessage="1" showErrorMessage="1" prompt="Select from list" sqref="L34 D34" xr:uid="{4895B443-5347-4954-96C3-53D5C341CDDE}">
      <formula1>Satisfaction</formula1>
    </dataValidation>
  </dataValidations>
  <pageMargins left="1" right="0.25" top="0.5" bottom="0.5" header="0.3" footer="0.3"/>
  <pageSetup scale="93" fitToHeight="3" orientation="landscape" r:id="rId1"/>
  <headerFooter>
    <oddFooter>&amp;CQualità della Performance Occupazionale: ADL – Report dei Risultati                       Pagina &amp;P of 4</oddFooter>
  </headerFooter>
  <rowBreaks count="2" manualBreakCount="2">
    <brk id="62" max="15" man="1"/>
    <brk id="93" max="15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C93A99D0-F7A5-4773-B6CE-467D052BC197}">
            <xm:f>AND($A$12&lt;&gt;"",$A$14&lt;&gt;"", COUNTIFS(Data!$B$3:$B$1000,$A$12, Data!$C$3:$C$1000,$A$14)=0)</xm:f>
            <x14:dxf>
              <fill>
                <patternFill>
                  <bgColor rgb="FFFF0000"/>
                </patternFill>
              </fill>
            </x14:dxf>
          </x14:cfRule>
          <xm:sqref>A14</xm:sqref>
        </x14:conditionalFormatting>
        <x14:conditionalFormatting xmlns:xm="http://schemas.microsoft.com/office/excel/2006/main">
          <x14:cfRule type="expression" priority="26" id="{957C7442-7DC4-48A0-AC5D-9B9229BB7284}">
            <xm:f>AND($A$12&lt;&gt;"",$A$14&lt;&gt;"",$A$16&lt;&gt;"", COUNTIFS(Data!$B$3:$B$1000,$A$12, Data!$C$3:$C$1000,$A$14, Data!$D$3:$D$1000,$A$16)=0)</xm:f>
            <x14:dxf>
              <fill>
                <patternFill>
                  <bgColor rgb="FFFF0000"/>
                </patternFill>
              </fill>
            </x14:dxf>
          </x14:cfRule>
          <xm:sqref>A16</xm:sqref>
        </x14:conditionalFormatting>
        <x14:conditionalFormatting xmlns:xm="http://schemas.microsoft.com/office/excel/2006/main">
          <x14:cfRule type="expression" priority="23" id="{C65297CD-7038-4392-918B-880AAC0E30A6}">
            <xm:f>AND($I$12&lt;&gt;"",$I$14&lt;&gt;"", COUNTIFS(Data!$B$3:$B$1000,$I$12, Data!$C$3:$C$1000,$I$14)=0)</xm:f>
            <x14:dxf>
              <fill>
                <patternFill>
                  <bgColor rgb="FFFF0000"/>
                </patternFill>
              </fill>
            </x14:dxf>
          </x14:cfRule>
          <xm:sqref>I14</xm:sqref>
        </x14:conditionalFormatting>
        <x14:conditionalFormatting xmlns:xm="http://schemas.microsoft.com/office/excel/2006/main">
          <x14:cfRule type="expression" priority="22" id="{6A21C1AB-1FC7-4710-BB75-E376DBCA7DE8}">
            <xm:f>AND($I$12&lt;&gt;"",$I$14&lt;&gt;"",$I$16&lt;&gt;"", COUNTIFS(Data!$B$3:$B$1000,$I$12, Data!$C$3:$C$1000,$I$14, Data!$D$3:$D$1000,$I$16)=0)</xm:f>
            <x14:dxf>
              <fill>
                <patternFill>
                  <bgColor rgb="FFFF0000"/>
                </patternFill>
              </fill>
            </x14:dxf>
          </x14:cfRule>
          <xm:sqref>I16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40" yWindow="876" count="1">
        <x14:dataValidation type="list" allowBlank="1" showInputMessage="1" showErrorMessage="1" prompt="Select from list" xr:uid="{54C1993A-7B7F-48FB-A06A-10EC0538F237}">
          <x14:formula1>
            <xm:f>_xlfn.ANCHORARRAY(Data!$H$4)</xm:f>
          </x14:formula1>
          <xm:sqref>A12 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5DFC-F1B5-E843-82C1-4BEB5B4166FB}">
  <dimension ref="A1"/>
  <sheetViews>
    <sheetView topLeftCell="A6" workbookViewId="0"/>
  </sheetViews>
  <sheetFormatPr baseColWidth="10" defaultRowHeight="15" x14ac:dyDescent="0.2"/>
  <sheetData/>
  <sheetProtection algorithmName="SHA-512" hashValue="0+T5nf9/YjdyccmlLwfLk5ymYnEu2ufcBW3PVmuz7I37h0J8/IJuXG/YQaminq4oi+d2uXmpbtg7NHWPp+02zg==" saltValue="WQkpvOD2FzgWXmQBhZSvrA==" spinCount="100000" sheet="1" objects="1" scenarios="1" selectLockedCells="1" selectUnlockedCells="1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D24A-CBDE-41D0-807A-998457BC6978}">
  <sheetPr codeName="Sheet2"/>
  <dimension ref="A1:AM93"/>
  <sheetViews>
    <sheetView topLeftCell="A7" workbookViewId="0">
      <selection activeCell="D17" sqref="D17"/>
    </sheetView>
  </sheetViews>
  <sheetFormatPr baseColWidth="10" defaultColWidth="8.83203125" defaultRowHeight="15" x14ac:dyDescent="0.2"/>
  <cols>
    <col min="1" max="1" width="4.83203125" customWidth="1"/>
    <col min="2" max="3" width="49" customWidth="1"/>
    <col min="4" max="4" width="58.6640625" customWidth="1"/>
    <col min="5" max="6" width="49" customWidth="1"/>
    <col min="7" max="7" width="2.1640625" customWidth="1"/>
    <col min="8" max="13" width="37.83203125" hidden="1" customWidth="1"/>
    <col min="14" max="14" width="2.83203125" customWidth="1"/>
    <col min="15" max="15" width="17.6640625" customWidth="1"/>
    <col min="16" max="21" width="14.83203125" customWidth="1"/>
    <col min="22" max="22" width="7.83203125" customWidth="1"/>
    <col min="23" max="23" width="4" customWidth="1"/>
    <col min="24" max="24" width="3.33203125" customWidth="1"/>
    <col min="25" max="33" width="9.83203125" customWidth="1"/>
    <col min="34" max="34" width="4.33203125" customWidth="1"/>
    <col min="35" max="35" width="64.6640625" customWidth="1"/>
    <col min="36" max="36" width="25.83203125" customWidth="1"/>
    <col min="37" max="37" width="25.33203125" customWidth="1"/>
    <col min="38" max="38" width="13" style="29" customWidth="1"/>
    <col min="39" max="39" width="13.83203125" style="29" customWidth="1"/>
  </cols>
  <sheetData>
    <row r="1" spans="1:39" x14ac:dyDescent="0.2">
      <c r="A1" s="2"/>
      <c r="H1" s="20"/>
      <c r="I1" s="20"/>
      <c r="J1" s="20"/>
      <c r="K1" s="20"/>
      <c r="L1" s="20"/>
      <c r="M1" s="20"/>
      <c r="N1" s="20"/>
      <c r="O1" s="2" t="s">
        <v>13</v>
      </c>
      <c r="P1" s="2">
        <v>1</v>
      </c>
      <c r="Q1" s="2">
        <v>2</v>
      </c>
      <c r="R1" s="2">
        <v>3</v>
      </c>
      <c r="S1" s="2">
        <v>4</v>
      </c>
      <c r="T1" s="2">
        <v>5</v>
      </c>
      <c r="U1" s="2">
        <v>6</v>
      </c>
      <c r="V1" s="2">
        <v>7</v>
      </c>
      <c r="W1" s="2">
        <v>8</v>
      </c>
    </row>
    <row r="2" spans="1:39" x14ac:dyDescent="0.2">
      <c r="B2" s="8" t="s">
        <v>0</v>
      </c>
      <c r="C2" s="8" t="s">
        <v>1</v>
      </c>
      <c r="D2" s="8" t="s">
        <v>6</v>
      </c>
      <c r="E2" s="8" t="s">
        <v>7</v>
      </c>
      <c r="F2" s="8" t="s">
        <v>8</v>
      </c>
      <c r="G2" s="10"/>
      <c r="H2" s="9" t="s">
        <v>9</v>
      </c>
      <c r="I2" s="9" t="s">
        <v>11</v>
      </c>
      <c r="N2" s="10"/>
      <c r="P2" s="6" t="s">
        <v>16</v>
      </c>
      <c r="Q2" s="6"/>
      <c r="R2" s="6"/>
      <c r="S2" s="6"/>
      <c r="T2" s="6"/>
      <c r="U2" s="6"/>
      <c r="V2" s="6"/>
      <c r="W2" s="21"/>
      <c r="X2" s="10"/>
      <c r="Y2" s="9" t="s">
        <v>14</v>
      </c>
      <c r="Z2" s="9" t="s">
        <v>15</v>
      </c>
      <c r="AH2" s="10"/>
      <c r="AI2" s="9" t="s">
        <v>17</v>
      </c>
      <c r="AJ2" s="9" t="s">
        <v>18</v>
      </c>
      <c r="AK2" s="9" t="s">
        <v>19</v>
      </c>
      <c r="AL2" s="30" t="s">
        <v>24</v>
      </c>
      <c r="AM2" s="30" t="s">
        <v>25</v>
      </c>
    </row>
    <row r="3" spans="1:39" x14ac:dyDescent="0.2">
      <c r="B3" s="11" t="s">
        <v>147</v>
      </c>
      <c r="C3" s="15" t="s">
        <v>148</v>
      </c>
      <c r="D3" s="11" t="s">
        <v>149</v>
      </c>
      <c r="E3" t="s">
        <v>263</v>
      </c>
      <c r="F3" t="s">
        <v>263</v>
      </c>
      <c r="G3" s="10"/>
      <c r="H3" s="2" t="s">
        <v>10</v>
      </c>
      <c r="I3" s="2" t="s">
        <v>12</v>
      </c>
      <c r="N3" s="10"/>
      <c r="O3" s="2" t="s">
        <v>278</v>
      </c>
      <c r="X3" s="10"/>
      <c r="Y3" s="2" t="s">
        <v>10</v>
      </c>
      <c r="Z3" s="2" t="s">
        <v>12</v>
      </c>
      <c r="AH3" s="10"/>
      <c r="AI3" s="2" t="s">
        <v>20</v>
      </c>
      <c r="AJ3" s="2" t="s">
        <v>21</v>
      </c>
      <c r="AK3" s="2" t="s">
        <v>21</v>
      </c>
    </row>
    <row r="4" spans="1:39" x14ac:dyDescent="0.2">
      <c r="B4" s="11" t="s">
        <v>147</v>
      </c>
      <c r="C4" s="15" t="s">
        <v>148</v>
      </c>
      <c r="D4" s="12" t="s">
        <v>150</v>
      </c>
      <c r="E4" t="s">
        <v>264</v>
      </c>
      <c r="F4" t="s">
        <v>264</v>
      </c>
      <c r="G4" s="10"/>
      <c r="H4" t="str" cm="1">
        <f t="array" ref="H4:H10">_xlfn.UNIQUE(Table1[Category])</f>
        <v>ADL personali</v>
      </c>
      <c r="I4" t="str" cm="1">
        <f t="array" ref="I4:M4">_xlfn.TOROW(_xlfn.UNIQUE(_xlfn._xlws.FILTER(Table1[Subgroup],Table1[Category]=H4,"FutureTask")))</f>
        <v>Cura personale</v>
      </c>
      <c r="J4" t="str">
        <v>Fare la doccia</v>
      </c>
      <c r="K4" t="str">
        <v>Vestirsi</v>
      </c>
      <c r="L4" t="str">
        <v>Cura personale e vestirsi</v>
      </c>
      <c r="M4" t="str">
        <v>Mangiare uno spuntino o un pasto</v>
      </c>
      <c r="N4" s="10"/>
      <c r="O4" s="13" t="s">
        <v>3</v>
      </c>
      <c r="P4" t="e" cm="1">
        <f t="array" ref="P4">_xlfn.ANCHORARRAY(_xlfn.XLOOKUP(O4,Level1Category,Level2Subgroup))</f>
        <v>#N/A</v>
      </c>
      <c r="X4" s="10"/>
      <c r="Y4" t="str" cm="1">
        <f t="array" ref="Y4:Y31">_xlfn.UNIQUE(Table1[Subgroup])</f>
        <v>Cura personale</v>
      </c>
      <c r="Z4" t="str" cm="1">
        <f t="array" ref="Z4:AB4">_xlfn.TOROW(_xlfn.UNIQUE(_xlfn._xlws.FILTER(Table1[Task],Table1[Subgroup]=Y4,"FutureTask")))</f>
        <v>Pettinare o spazzolare i capelli</v>
      </c>
      <c r="AA4" t="str">
        <v>Eseguire un singolo compito di cura personale</v>
      </c>
      <c r="AB4" t="str">
        <v>Cura della parte superiore del corpo</v>
      </c>
      <c r="AH4" s="10"/>
      <c r="AI4" t="str" cm="1">
        <f t="array" ref="AI4:AI93">_xlfn.UNIQUE(Table1[Task])</f>
        <v>Pettinare o spazzolare i capelli</v>
      </c>
      <c r="AJ4" s="23" t="str" cm="1">
        <f t="array" ref="AJ4">_xlfn.TOROW(_xlfn.UNIQUE(_xlfn._xlws.FILTER(Table1[Motor challenge],Table1[Task]=AI4,"FutureTask")))</f>
        <v>Molto sotto la media</v>
      </c>
      <c r="AK4" s="23" t="str" cm="1">
        <f t="array" ref="AK4">_xlfn.TOROW(_xlfn.UNIQUE(_xlfn._xlws.FILTER(Table1[Process challenge],Table1[Task]=AI4,"FutureTask")))</f>
        <v>Molto sotto la media</v>
      </c>
      <c r="AL4" s="31">
        <v>-6</v>
      </c>
      <c r="AM4" s="31">
        <v>-12</v>
      </c>
    </row>
    <row r="5" spans="1:39" x14ac:dyDescent="0.2">
      <c r="B5" s="11" t="s">
        <v>147</v>
      </c>
      <c r="C5" s="15" t="s">
        <v>148</v>
      </c>
      <c r="D5" s="12" t="s">
        <v>151</v>
      </c>
      <c r="E5" t="s">
        <v>265</v>
      </c>
      <c r="F5" t="s">
        <v>265</v>
      </c>
      <c r="G5" s="10"/>
      <c r="H5" t="str">
        <v>Bevande e colazioni</v>
      </c>
      <c r="I5" t="str" cm="1">
        <f t="array" ref="I5:L5">_xlfn.TOROW(_xlfn.UNIQUE(_xlfn._xlws.FILTER(Table1[Subgroup],Table1[Category]=H5,"FutureTask")))</f>
        <v>Bevande con/senza spuntino</v>
      </c>
      <c r="J5" t="str">
        <v xml:space="preserve">Cereali o pane tostato con bevanda </v>
      </c>
      <c r="K5" t="str">
        <v xml:space="preserve">Uova </v>
      </c>
      <c r="L5" t="str">
        <v>Toast alla francese e pancake</v>
      </c>
      <c r="N5" s="10"/>
      <c r="X5" s="10"/>
      <c r="Y5" t="str">
        <v>Fare la doccia</v>
      </c>
      <c r="Z5" t="str" cm="1">
        <f t="array" ref="Z5">_xlfn.TOROW(_xlfn.UNIQUE(_xlfn._xlws.FILTER(Table1[Task],Table1[Subgroup]=Y5,"FutureTask")))</f>
        <v>Fare la doccia nel box doccia o nella vasca da bagno</v>
      </c>
      <c r="AH5" s="10"/>
      <c r="AI5" t="str">
        <v>Eseguire un singolo compito di cura personale</v>
      </c>
      <c r="AJ5" s="24" t="str" cm="1">
        <f t="array" ref="AJ5">_xlfn.TOROW(_xlfn.UNIQUE(_xlfn._xlws.FILTER(Table1[Motor challenge],Table1[Task]=AI5,"FutureTask")))</f>
        <v>Sotto la media</v>
      </c>
      <c r="AK5" s="24" t="str" cm="1">
        <f t="array" ref="AK5">_xlfn.TOROW(_xlfn.UNIQUE(_xlfn._xlws.FILTER(Table1[Process challenge],Table1[Task]=AI5,"FutureTask")))</f>
        <v>Sotto la media</v>
      </c>
      <c r="AL5" s="32">
        <v>-4</v>
      </c>
      <c r="AM5" s="32">
        <v>-8</v>
      </c>
    </row>
    <row r="6" spans="1:39" x14ac:dyDescent="0.2">
      <c r="B6" s="11" t="s">
        <v>147</v>
      </c>
      <c r="C6" s="12" t="s">
        <v>152</v>
      </c>
      <c r="D6" s="12" t="s">
        <v>153</v>
      </c>
      <c r="E6" t="s">
        <v>146</v>
      </c>
      <c r="F6" t="s">
        <v>146</v>
      </c>
      <c r="G6" s="10"/>
      <c r="H6" t="str">
        <v xml:space="preserve">Insalate, zuppe e panini </v>
      </c>
      <c r="I6" t="str" cm="1">
        <f t="array" ref="I6:K6">_xlfn.TOROW(_xlfn.UNIQUE(_xlfn._xlws.FILTER(Table1[Subgroup],Table1[Category]=H6,"FutureTask")))</f>
        <v xml:space="preserve">Insalate </v>
      </c>
      <c r="J6" t="str">
        <v>Zuppe</v>
      </c>
      <c r="K6" t="str">
        <v>Panini – aperti o chiusi</v>
      </c>
      <c r="N6" s="10"/>
      <c r="O6" s="12" t="s">
        <v>4</v>
      </c>
      <c r="P6" t="e" cm="1">
        <f t="array" ref="P6">_xlfn.ANCHORARRAY(_xlfn.XLOOKUP(O6,SubgroupFullList,Level3Task))</f>
        <v>#N/A</v>
      </c>
      <c r="X6" s="10"/>
      <c r="Y6" t="str">
        <v>Vestirsi</v>
      </c>
      <c r="Z6" t="str" cm="1">
        <f t="array" ref="Z6:AD6">_xlfn.TOROW(_xlfn.UNIQUE(_xlfn._xlws.FILTER(Table1[Task],Table1[Subgroup]=Y6,"FutureTask")))</f>
        <v>Indossare e allacciare le scarpe</v>
      </c>
      <c r="AA6" t="str">
        <v>Indossare calze e scarpe – con lacci o senza lacci</v>
      </c>
      <c r="AB6" t="str">
        <v>Indossare una camicia o blusa</v>
      </c>
      <c r="AC6" t="str">
        <v>Indossare un indumento con cerniera frontale</v>
      </c>
      <c r="AD6" t="str">
        <v>Vestire la parte superiore e inferiore del corpo</v>
      </c>
      <c r="AH6" s="10"/>
      <c r="AI6" t="str">
        <v>Cura della parte superiore del corpo</v>
      </c>
      <c r="AJ6" s="25" t="str" cm="1">
        <f t="array" ref="AJ6">_xlfn.TOROW(_xlfn.UNIQUE(_xlfn._xlws.FILTER(Table1[Motor challenge],Table1[Task]=AI6,"FutureTask")))</f>
        <v>Poco sotto la media</v>
      </c>
      <c r="AK6" s="25" t="str" cm="1">
        <f t="array" ref="AK6">_xlfn.TOROW(_xlfn.UNIQUE(_xlfn._xlws.FILTER(Table1[Process challenge],Table1[Task]=AI6,"FutureTask")))</f>
        <v>Poco sotto la media</v>
      </c>
      <c r="AL6" s="33">
        <v>-2</v>
      </c>
      <c r="AM6" s="33">
        <v>-4</v>
      </c>
    </row>
    <row r="7" spans="1:39" x14ac:dyDescent="0.2">
      <c r="B7" s="11" t="s">
        <v>147</v>
      </c>
      <c r="C7" s="16" t="s">
        <v>154</v>
      </c>
      <c r="D7" s="12" t="s">
        <v>275</v>
      </c>
      <c r="E7" t="s">
        <v>265</v>
      </c>
      <c r="F7" t="s">
        <v>263</v>
      </c>
      <c r="G7" s="10"/>
      <c r="H7" t="str">
        <v>Altri piatti e preparazioni di cibo</v>
      </c>
      <c r="I7" t="str" cm="1">
        <f t="array" ref="I7:M7">_xlfn.TOROW(_xlfn.UNIQUE(_xlfn._xlws.FILTER(Table1[Subgroup],Table1[Category]=H7,"FutureTask")))</f>
        <v>Piatti pronti da riscaldare</v>
      </c>
      <c r="J7" t="str">
        <v>Piatti di pasta o di riso</v>
      </c>
      <c r="K7" t="str">
        <v xml:space="preserve">Polpette </v>
      </c>
      <c r="L7" t="str">
        <v>Preparazione del cibo e cottura al forno</v>
      </c>
      <c r="M7" t="str">
        <v>Grigliata all’aperto</v>
      </c>
      <c r="N7" s="10"/>
      <c r="X7" s="10"/>
      <c r="Y7" t="str">
        <v>Cura personale e vestirsi</v>
      </c>
      <c r="Z7" t="str" cm="1">
        <f t="array" ref="Z7">_xlfn.TOROW(_xlfn.UNIQUE(_xlfn._xlws.FILTER(Table1[Task],Table1[Subgroup]=Y7,"FutureTask")))</f>
        <v>Cura personale e vestirsi parte superiore e inferiore del corpo</v>
      </c>
      <c r="AH7" s="10"/>
      <c r="AI7" t="str">
        <v>Fare la doccia nel box doccia o nella vasca da bagno</v>
      </c>
      <c r="AJ7" s="26" t="str" cm="1">
        <f t="array" ref="AJ7">_xlfn.TOROW(_xlfn.UNIQUE(_xlfn._xlws.FILTER(Table1[Motor challenge],Table1[Task]=AI7,"FutureTask")))</f>
        <v>Nella media</v>
      </c>
      <c r="AK7" s="26" t="str" cm="1">
        <f t="array" ref="AK7">_xlfn.TOROW(_xlfn.UNIQUE(_xlfn._xlws.FILTER(Table1[Process challenge],Table1[Task]=AI7,"FutureTask")))</f>
        <v>Nella media</v>
      </c>
      <c r="AL7" s="7">
        <v>0</v>
      </c>
      <c r="AM7" s="7">
        <v>0</v>
      </c>
    </row>
    <row r="8" spans="1:39" x14ac:dyDescent="0.2">
      <c r="B8" s="11" t="s">
        <v>147</v>
      </c>
      <c r="C8" s="16" t="s">
        <v>154</v>
      </c>
      <c r="D8" s="12" t="s">
        <v>155</v>
      </c>
      <c r="E8" t="s">
        <v>265</v>
      </c>
      <c r="F8" t="s">
        <v>263</v>
      </c>
      <c r="G8" s="10"/>
      <c r="H8" t="str">
        <v>Pulizia e bucato</v>
      </c>
      <c r="I8" t="str" cm="1">
        <f t="array" ref="I8:L8">_xlfn.TOROW(_xlfn.UNIQUE(_xlfn._xlws.FILTER(Table1[Subgroup],Table1[Category]=H8,"FutureTask")))</f>
        <v>Pulizia del pavimento</v>
      </c>
      <c r="J8" t="str">
        <v>Pulizia del bagno</v>
      </c>
      <c r="K8" t="str">
        <v>Lavaggio delle finestre</v>
      </c>
      <c r="L8" t="str">
        <v xml:space="preserve">Bucato </v>
      </c>
      <c r="N8" s="10"/>
      <c r="O8" s="2" t="s">
        <v>22</v>
      </c>
      <c r="X8" s="10"/>
      <c r="Y8" t="str">
        <v>Mangiare uno spuntino o un pasto</v>
      </c>
      <c r="Z8" t="str" cm="1">
        <f t="array" ref="Z8:AA8">_xlfn.TOROW(_xlfn.UNIQUE(_xlfn._xlws.FILTER(Table1[Task],Table1[Subgroup]=Y8,"FutureTask")))</f>
        <v>Mangiare uno spuntino – con/senza bevanda</v>
      </c>
      <c r="AA8" t="str">
        <v>Mangiare un pasto con bevanda – con posate o bacchette</v>
      </c>
      <c r="AH8" s="10"/>
      <c r="AI8" t="str">
        <v>Indossare e allacciare le scarpe</v>
      </c>
      <c r="AJ8" s="25" t="str" cm="1">
        <f t="array" ref="AJ8">_xlfn.TOROW(_xlfn.UNIQUE(_xlfn._xlws.FILTER(Table1[Motor challenge],Table1[Task]=AI8,"FutureTask")))</f>
        <v>Poco sotto la media</v>
      </c>
      <c r="AK8" s="23" t="str" cm="1">
        <f t="array" ref="AK8">_xlfn.TOROW(_xlfn.UNIQUE(_xlfn._xlws.FILTER(Table1[Process challenge],Table1[Task]=AI8,"FutureTask")))</f>
        <v>Molto sotto la media</v>
      </c>
      <c r="AL8" s="33">
        <v>-2</v>
      </c>
      <c r="AM8" s="31">
        <v>-12</v>
      </c>
    </row>
    <row r="9" spans="1:39" x14ac:dyDescent="0.2">
      <c r="B9" s="11" t="s">
        <v>147</v>
      </c>
      <c r="C9" s="16" t="s">
        <v>154</v>
      </c>
      <c r="D9" s="12" t="s">
        <v>156</v>
      </c>
      <c r="E9" t="s">
        <v>265</v>
      </c>
      <c r="F9" t="s">
        <v>264</v>
      </c>
      <c r="G9" s="10"/>
      <c r="H9" t="str">
        <v>Altri compiti domestici di routine</v>
      </c>
      <c r="I9" t="str" cm="1">
        <f t="array" ref="I9:M9">_xlfn.TOROW(_xlfn.UNIQUE(_xlfn._xlws.FILTER(Table1[Subgroup],Table1[Category]=H9,"FutureTask")))</f>
        <v xml:space="preserve">Apparecchiare il tavolo </v>
      </c>
      <c r="J9" t="str">
        <v>Lavare e/o riporre i piatti</v>
      </c>
      <c r="K9" t="str">
        <v>Dare da mangiare agli animali domestici e cambiare l’acqua</v>
      </c>
      <c r="L9" t="str">
        <v xml:space="preserve">Compiti relativi al letto </v>
      </c>
      <c r="M9" t="str">
        <v xml:space="preserve">Cura delle piante </v>
      </c>
      <c r="N9" s="10"/>
      <c r="O9" s="6" t="s">
        <v>5</v>
      </c>
      <c r="P9" s="22" t="e" cm="1">
        <f t="array" ref="P9">_xlfn.ANCHORARRAY(_xlfn.XLOOKUP(O9,TaskFullList,MotorChallenge))</f>
        <v>#N/A</v>
      </c>
      <c r="X9" s="10"/>
      <c r="Y9" t="str">
        <v>Bevande con/senza spuntino</v>
      </c>
      <c r="Z9" t="str" cm="1">
        <f t="array" ref="Z9:AE9">_xlfn.TOROW(_xlfn.UNIQUE(_xlfn._xlws.FILTER(Table1[Task],Table1[Subgroup]=Y9,"FutureTask")))</f>
        <v>Versare una bevanda</v>
      </c>
      <c r="AA9" t="str">
        <v>Preparare una bevanda calda o fredda</v>
      </c>
      <c r="AB9" t="str">
        <v>Preparare una caffettiera o una teiera di bevanda calda</v>
      </c>
      <c r="AC9" t="str">
        <v>Preparare un caffè espresso con la caffettiera</v>
      </c>
      <c r="AD9" t="str">
        <v>Preparare il mate</v>
      </c>
      <c r="AE9" t="str">
        <v>Preparare una teiera di bevanda filtrata servita con spuntino</v>
      </c>
      <c r="AH9" s="10"/>
      <c r="AI9" t="str">
        <v>Indossare calze e scarpe – con lacci o senza lacci</v>
      </c>
      <c r="AJ9" s="25" t="str" cm="1">
        <f t="array" ref="AJ9">_xlfn.TOROW(_xlfn.UNIQUE(_xlfn._xlws.FILTER(Table1[Motor challenge],Table1[Task]=AI9,"FutureTask")))</f>
        <v>Poco sotto la media</v>
      </c>
      <c r="AK9" s="23" t="str" cm="1">
        <f t="array" ref="AK9">_xlfn.TOROW(_xlfn.UNIQUE(_xlfn._xlws.FILTER(Table1[Process challenge],Table1[Task]=AI9,"FutureTask")))</f>
        <v>Molto sotto la media</v>
      </c>
      <c r="AL9" s="33">
        <v>-2</v>
      </c>
      <c r="AM9" s="31">
        <v>-12</v>
      </c>
    </row>
    <row r="10" spans="1:39" x14ac:dyDescent="0.2">
      <c r="B10" s="11" t="s">
        <v>147</v>
      </c>
      <c r="C10" s="16" t="s">
        <v>154</v>
      </c>
      <c r="D10" s="12" t="s">
        <v>157</v>
      </c>
      <c r="E10" t="s">
        <v>265</v>
      </c>
      <c r="F10" t="s">
        <v>264</v>
      </c>
      <c r="G10" s="10"/>
      <c r="H10" t="str">
        <v xml:space="preserve">Attività all’esterno e nella comunità </v>
      </c>
      <c r="I10" t="str" cm="1">
        <f t="array" ref="I10:J10">_xlfn.TOROW(_xlfn.UNIQUE(_xlfn._xlws.FILTER(Table1[Subgroup],Table1[Category]=H10,"FutureTask")))</f>
        <v>Manutenzione all’esterno</v>
      </c>
      <c r="J10" t="str">
        <v>Fare la spesa</v>
      </c>
      <c r="N10" s="10"/>
      <c r="O10" s="2" t="s">
        <v>23</v>
      </c>
      <c r="X10" s="10"/>
      <c r="Y10" t="str">
        <v xml:space="preserve">Cereali o pane tostato con bevanda </v>
      </c>
      <c r="Z10" t="str" cm="1">
        <f t="array" ref="Z10:AC10">_xlfn.TOROW(_xlfn.UNIQUE(_xlfn._xlws.FILTER(Table1[Task],Table1[Subgroup]=Y10,"FutureTask")))</f>
        <v>Preparare cereali freddi con latte/yogurt e bevanda</v>
      </c>
      <c r="AA10" t="str">
        <v>Preparare cereali cotti e bevanda</v>
      </c>
      <c r="AB10" t="str">
        <v>Preparare cereali cotti, un panino al formaggio e bevanda</v>
      </c>
      <c r="AC10" t="str">
        <v>Preparare pane tostato e bevanda calda istantanea o filtrata</v>
      </c>
      <c r="AH10" s="10"/>
      <c r="AI10" t="str">
        <v>Indossare una camicia o blusa</v>
      </c>
      <c r="AJ10" s="25" t="str" cm="1">
        <f t="array" ref="AJ10">_xlfn.TOROW(_xlfn.UNIQUE(_xlfn._xlws.FILTER(Table1[Motor challenge],Table1[Task]=AI10,"FutureTask")))</f>
        <v>Poco sotto la media</v>
      </c>
      <c r="AK10" s="24" t="str" cm="1">
        <f t="array" ref="AK10">_xlfn.TOROW(_xlfn.UNIQUE(_xlfn._xlws.FILTER(Table1[Process challenge],Table1[Task]=AI10,"FutureTask")))</f>
        <v>Sotto la media</v>
      </c>
      <c r="AL10" s="33">
        <v>-2</v>
      </c>
      <c r="AM10" s="32">
        <v>-8</v>
      </c>
    </row>
    <row r="11" spans="1:39" x14ac:dyDescent="0.2">
      <c r="B11" s="11" t="s">
        <v>147</v>
      </c>
      <c r="C11" s="16" t="s">
        <v>154</v>
      </c>
      <c r="D11" s="12" t="s">
        <v>158</v>
      </c>
      <c r="E11" t="s">
        <v>146</v>
      </c>
      <c r="F11" t="s">
        <v>265</v>
      </c>
      <c r="G11" s="10"/>
      <c r="N11" s="10"/>
      <c r="O11" s="6" t="s">
        <v>5</v>
      </c>
      <c r="P11" t="e" cm="1">
        <f t="array" ref="P11">_xlfn.ANCHORARRAY(_xlfn.XLOOKUP(O11,TaskFullList,ProcessChallenge))</f>
        <v>#N/A</v>
      </c>
      <c r="X11" s="10"/>
      <c r="Y11" t="str">
        <v xml:space="preserve">Uova </v>
      </c>
      <c r="Z11" t="str" cm="1">
        <f t="array" ref="Z11:AB11">_xlfn.TOROW(_xlfn.UNIQUE(_xlfn._xlws.FILTER(Table1[Task],Table1[Subgroup]=Y11,"FutureTask")))</f>
        <v>Preparare uova alla coque servite nei portauova</v>
      </c>
      <c r="AA11" t="str">
        <v>Preparare uova, carne/pane tostato e caffè o un’altra bevanda</v>
      </c>
      <c r="AB11" t="str">
        <v>Preparare un’omelette spagnola</v>
      </c>
      <c r="AH11" s="10"/>
      <c r="AI11" t="str">
        <v>Indossare un indumento con cerniera frontale</v>
      </c>
      <c r="AJ11" s="25" t="str" cm="1">
        <f t="array" ref="AJ11">_xlfn.TOROW(_xlfn.UNIQUE(_xlfn._xlws.FILTER(Table1[Motor challenge],Table1[Task]=AI11,"FutureTask")))</f>
        <v>Poco sotto la media</v>
      </c>
      <c r="AK11" s="24" t="str" cm="1">
        <f t="array" ref="AK11">_xlfn.TOROW(_xlfn.UNIQUE(_xlfn._xlws.FILTER(Table1[Process challenge],Table1[Task]=AI11,"FutureTask")))</f>
        <v>Sotto la media</v>
      </c>
      <c r="AL11" s="33">
        <v>-2</v>
      </c>
      <c r="AM11" s="32">
        <v>-8</v>
      </c>
    </row>
    <row r="12" spans="1:39" x14ac:dyDescent="0.2">
      <c r="B12" s="11" t="s">
        <v>147</v>
      </c>
      <c r="C12" s="12" t="s">
        <v>159</v>
      </c>
      <c r="D12" s="12" t="s">
        <v>160</v>
      </c>
      <c r="E12" t="s">
        <v>146</v>
      </c>
      <c r="F12" t="s">
        <v>146</v>
      </c>
      <c r="G12" s="10"/>
      <c r="N12" s="10"/>
      <c r="X12" s="10"/>
      <c r="Y12" t="str">
        <v>Toast alla francese e pancake</v>
      </c>
      <c r="Z12" t="str" cm="1">
        <f t="array" ref="Z12:AB12">_xlfn.TOROW(_xlfn.UNIQUE(_xlfn._xlws.FILTER(Table1[Task],Table1[Subgroup]=Y12,"FutureTask")))</f>
        <v>Preparare toast alla francese e bevanda</v>
      </c>
      <c r="AA12" t="str">
        <v>Preparare pancake in stile americano e bevanda</v>
      </c>
      <c r="AB12" t="str">
        <v>Preparare pancake in stile europeo e bevanda</v>
      </c>
      <c r="AH12" s="10"/>
      <c r="AI12" t="str">
        <v>Vestire la parte superiore e inferiore del corpo</v>
      </c>
      <c r="AJ12" s="26" t="str" cm="1">
        <f t="array" ref="AJ12">_xlfn.TOROW(_xlfn.UNIQUE(_xlfn._xlws.FILTER(Table1[Motor challenge],Table1[Task]=AI12,"FutureTask")))</f>
        <v>Nella media</v>
      </c>
      <c r="AK12" s="25" t="str" cm="1">
        <f t="array" ref="AK12">_xlfn.TOROW(_xlfn.UNIQUE(_xlfn._xlws.FILTER(Table1[Process challenge],Table1[Task]=AI12,"FutureTask")))</f>
        <v>Poco sotto la media</v>
      </c>
      <c r="AL12" s="7">
        <v>0</v>
      </c>
      <c r="AM12" s="33">
        <v>-4</v>
      </c>
    </row>
    <row r="13" spans="1:39" x14ac:dyDescent="0.2">
      <c r="B13" s="11" t="s">
        <v>147</v>
      </c>
      <c r="C13" s="16" t="s">
        <v>161</v>
      </c>
      <c r="D13" s="12" t="s">
        <v>169</v>
      </c>
      <c r="E13" t="s">
        <v>263</v>
      </c>
      <c r="F13" t="s">
        <v>263</v>
      </c>
      <c r="G13" s="10"/>
      <c r="N13" s="10"/>
      <c r="X13" s="10"/>
      <c r="Y13" t="str">
        <v xml:space="preserve">Insalate </v>
      </c>
      <c r="Z13" t="str" cm="1">
        <f t="array" ref="Z13:AB13">_xlfn.TOROW(_xlfn.UNIQUE(_xlfn._xlws.FILTER(Table1[Task],Table1[Subgroup]=Y13,"FutureTask")))</f>
        <v>Preparare un’insalata di fiocchi di latte e frutta in scatola</v>
      </c>
      <c r="AA13" t="str">
        <v>Preparare una macedonia di frutta fresca</v>
      </c>
      <c r="AB13" t="str">
        <v>Preparare un’insalata verde</v>
      </c>
      <c r="AH13" s="10"/>
      <c r="AI13" t="str">
        <v>Cura personale e vestirsi parte superiore e inferiore del corpo</v>
      </c>
      <c r="AJ13" s="26" t="str" cm="1">
        <f t="array" ref="AJ13">_xlfn.TOROW(_xlfn.UNIQUE(_xlfn._xlws.FILTER(Table1[Motor challenge],Table1[Task]=AI13,"FutureTask")))</f>
        <v>Nella media</v>
      </c>
      <c r="AK13" s="26" t="str" cm="1">
        <f t="array" ref="AK13">_xlfn.TOROW(_xlfn.UNIQUE(_xlfn._xlws.FILTER(Table1[Process challenge],Table1[Task]=AI13,"FutureTask")))</f>
        <v>Nella media</v>
      </c>
      <c r="AL13" s="7">
        <v>0</v>
      </c>
      <c r="AM13" s="7">
        <v>0</v>
      </c>
    </row>
    <row r="14" spans="1:39" x14ac:dyDescent="0.2">
      <c r="B14" s="11" t="s">
        <v>147</v>
      </c>
      <c r="C14" s="16" t="s">
        <v>161</v>
      </c>
      <c r="D14" s="12" t="s">
        <v>170</v>
      </c>
      <c r="E14" t="s">
        <v>264</v>
      </c>
      <c r="F14" t="s">
        <v>264</v>
      </c>
      <c r="G14" s="10"/>
      <c r="N14" s="10"/>
      <c r="X14" s="10"/>
      <c r="Y14" t="str">
        <v>Zuppe</v>
      </c>
      <c r="Z14" t="str" cm="1">
        <f t="array" ref="Z14:AB14">_xlfn.TOROW(_xlfn.UNIQUE(_xlfn._xlws.FILTER(Table1[Task],Table1[Subgroup]=Y14,"FutureTask")))</f>
        <v>Preparare una zuppa di miso</v>
      </c>
      <c r="AA14" t="str">
        <v>Preparare il gazpacho</v>
      </c>
      <c r="AB14" t="str">
        <v xml:space="preserve">Preparare una zuppa di verdure </v>
      </c>
      <c r="AH14" s="10"/>
      <c r="AI14" t="str">
        <v>Mangiare uno spuntino – con/senza bevanda</v>
      </c>
      <c r="AJ14" s="23" t="str" cm="1">
        <f t="array" ref="AJ14">_xlfn.TOROW(_xlfn.UNIQUE(_xlfn._xlws.FILTER(Table1[Motor challenge],Table1[Task]=AI14,"FutureTask")))</f>
        <v>Molto sotto la media</v>
      </c>
      <c r="AK14" s="23" t="str" cm="1">
        <f t="array" ref="AK14">_xlfn.TOROW(_xlfn.UNIQUE(_xlfn._xlws.FILTER(Table1[Process challenge],Table1[Task]=AI14,"FutureTask")))</f>
        <v>Molto sotto la media</v>
      </c>
      <c r="AL14" s="31">
        <v>-6</v>
      </c>
      <c r="AM14" s="31">
        <v>-12</v>
      </c>
    </row>
    <row r="15" spans="1:39" x14ac:dyDescent="0.2">
      <c r="B15" s="13" t="s">
        <v>162</v>
      </c>
      <c r="C15" s="17" t="s">
        <v>163</v>
      </c>
      <c r="D15" s="13" t="s">
        <v>164</v>
      </c>
      <c r="E15" t="s">
        <v>265</v>
      </c>
      <c r="F15" t="s">
        <v>264</v>
      </c>
      <c r="G15" s="10"/>
      <c r="I15" s="9" t="s">
        <v>42</v>
      </c>
      <c r="N15" s="10"/>
      <c r="X15" s="10"/>
      <c r="Y15" t="str">
        <v>Panini – aperti o chiusi</v>
      </c>
      <c r="Z15" t="str" cm="1">
        <f t="array" ref="Z15:AD15">_xlfn.TOROW(_xlfn.UNIQUE(_xlfn._xlws.FILTER(Table1[Task],Table1[Subgroup]=Y15,"FutureTask")))</f>
        <v>Preparare un panino con uno o due ingredienti spalmabili</v>
      </c>
      <c r="AA15" t="str">
        <v>Preparare un panino con carne/formaggio</v>
      </c>
      <c r="AB15" t="str">
        <v xml:space="preserve">Preparare un panino con insalata di tonno, pollo o granchio </v>
      </c>
      <c r="AC15" t="str">
        <v>Preparare un panino al formaggio grigliato e bevanda</v>
      </c>
      <c r="AD15" t="str">
        <v>Preparare un panino aperto e una bevanda filtrata</v>
      </c>
      <c r="AH15" s="10"/>
      <c r="AI15" t="str">
        <v>Mangiare un pasto con bevanda – con posate o bacchette</v>
      </c>
      <c r="AJ15" s="24" t="str" cm="1">
        <f t="array" ref="AJ15">_xlfn.TOROW(_xlfn.UNIQUE(_xlfn._xlws.FILTER(Table1[Motor challenge],Table1[Task]=AI15,"FutureTask")))</f>
        <v>Sotto la media</v>
      </c>
      <c r="AK15" s="24" t="str" cm="1">
        <f t="array" ref="AK15">_xlfn.TOROW(_xlfn.UNIQUE(_xlfn._xlws.FILTER(Table1[Process challenge],Table1[Task]=AI15,"FutureTask")))</f>
        <v>Sotto la media</v>
      </c>
      <c r="AL15" s="32">
        <v>-4</v>
      </c>
      <c r="AM15" s="32">
        <v>-8</v>
      </c>
    </row>
    <row r="16" spans="1:39" x14ac:dyDescent="0.2">
      <c r="B16" s="13" t="s">
        <v>162</v>
      </c>
      <c r="C16" s="17" t="s">
        <v>163</v>
      </c>
      <c r="D16" s="4" t="s">
        <v>165</v>
      </c>
      <c r="E16" t="s">
        <v>265</v>
      </c>
      <c r="F16" t="s">
        <v>265</v>
      </c>
      <c r="G16" s="10"/>
      <c r="I16" s="230" t="s">
        <v>138</v>
      </c>
      <c r="N16" s="10"/>
      <c r="X16" s="10"/>
      <c r="Y16" t="str">
        <v>Piatti pronti da riscaldare</v>
      </c>
      <c r="Z16" t="str" cm="1">
        <f t="array" ref="Z16:AB16">_xlfn.TOROW(_xlfn.UNIQUE(_xlfn._xlws.FILTER(Table1[Task],Table1[Subgroup]=Y16,"FutureTask")))</f>
        <v>Preparare un pasto istantaneo da una confezione</v>
      </c>
      <c r="AA16" t="str">
        <v>Riscaldare cibo surgelato o precotto nel microonde</v>
      </c>
      <c r="AB16" t="str">
        <v>Preparare un piatto pronto in scatola con pane tostato o cracker</v>
      </c>
      <c r="AH16" s="10"/>
      <c r="AI16" t="str">
        <v>Versare una bevanda</v>
      </c>
      <c r="AJ16" s="25" t="str" cm="1">
        <f t="array" ref="AJ16">_xlfn.TOROW(_xlfn.UNIQUE(_xlfn._xlws.FILTER(Table1[Motor challenge],Table1[Task]=AI16,"FutureTask")))</f>
        <v>Poco sotto la media</v>
      </c>
      <c r="AK16" s="24" t="str" cm="1">
        <f t="array" ref="AK16">_xlfn.TOROW(_xlfn.UNIQUE(_xlfn._xlws.FILTER(Table1[Process challenge],Table1[Task]=AI16,"FutureTask")))</f>
        <v>Sotto la media</v>
      </c>
      <c r="AL16" s="33">
        <v>-2</v>
      </c>
      <c r="AM16" s="32">
        <v>-8</v>
      </c>
    </row>
    <row r="17" spans="2:39" x14ac:dyDescent="0.2">
      <c r="B17" s="13" t="s">
        <v>162</v>
      </c>
      <c r="C17" s="17" t="s">
        <v>163</v>
      </c>
      <c r="D17" s="240" t="s">
        <v>284</v>
      </c>
      <c r="E17" t="s">
        <v>146</v>
      </c>
      <c r="F17" t="s">
        <v>146</v>
      </c>
      <c r="G17" s="10"/>
      <c r="I17" s="230" t="s">
        <v>139</v>
      </c>
      <c r="N17" s="10"/>
      <c r="X17" s="10"/>
      <c r="Y17" t="str">
        <v>Piatti di pasta o di riso</v>
      </c>
      <c r="Z17" t="str" cm="1">
        <f t="array" ref="Z17:AD17">_xlfn.TOROW(_xlfn.UNIQUE(_xlfn._xlws.FILTER(Table1[Task],Table1[Subgroup]=Y17,"FutureTask")))</f>
        <v>Preparare la pasta con sugo "pronto" e bevanda</v>
      </c>
      <c r="AA17" t="str">
        <v>Preparare la pasta con sugo di carne/insalata e bevanda</v>
      </c>
      <c r="AB17" t="str">
        <v>Preparare riso, zuppa e un contorno</v>
      </c>
      <c r="AC17" t="str">
        <v>Preparare riso fritto</v>
      </c>
      <c r="AD17" t="str">
        <v>Preparare piatto/i asiatico/i con una ciotola di riso</v>
      </c>
      <c r="AH17" s="10"/>
      <c r="AI17" t="str">
        <v>Preparare una bevanda calda o fredda</v>
      </c>
      <c r="AJ17" s="25" t="str" cm="1">
        <f t="array" ref="AJ17">_xlfn.TOROW(_xlfn.UNIQUE(_xlfn._xlws.FILTER(Table1[Motor challenge],Table1[Task]=AI17,"FutureTask")))</f>
        <v>Poco sotto la media</v>
      </c>
      <c r="AK17" s="25" t="str" cm="1">
        <f t="array" ref="AK17">_xlfn.TOROW(_xlfn.UNIQUE(_xlfn._xlws.FILTER(Table1[Process challenge],Table1[Task]=AI17,"FutureTask")))</f>
        <v>Poco sotto la media</v>
      </c>
      <c r="AL17" s="33">
        <v>-2</v>
      </c>
      <c r="AM17" s="33">
        <v>-4</v>
      </c>
    </row>
    <row r="18" spans="2:39" x14ac:dyDescent="0.2">
      <c r="B18" s="13" t="s">
        <v>162</v>
      </c>
      <c r="C18" s="17" t="s">
        <v>163</v>
      </c>
      <c r="D18" s="4" t="s">
        <v>166</v>
      </c>
      <c r="E18" t="s">
        <v>146</v>
      </c>
      <c r="F18" t="s">
        <v>146</v>
      </c>
      <c r="G18" s="10"/>
      <c r="I18" s="230" t="s">
        <v>140</v>
      </c>
      <c r="N18" s="10"/>
      <c r="X18" s="10"/>
      <c r="Y18" t="str">
        <v xml:space="preserve">Polpette </v>
      </c>
      <c r="Z18" t="str" cm="1">
        <f t="array" ref="Z18">_xlfn.TOROW(_xlfn.UNIQUE(_xlfn._xlws.FILTER(Table1[Task],Table1[Subgroup]=Y18,"FutureTask")))</f>
        <v>Preparare le polpette, i contorni e bevanda</v>
      </c>
      <c r="AH18" s="10"/>
      <c r="AI18" t="str">
        <v>Preparare una caffettiera o una teiera di bevanda calda</v>
      </c>
      <c r="AJ18" s="26" t="str" cm="1">
        <f t="array" ref="AJ18">_xlfn.TOROW(_xlfn.UNIQUE(_xlfn._xlws.FILTER(Table1[Motor challenge],Table1[Task]=AI18,"FutureTask")))</f>
        <v>Nella media</v>
      </c>
      <c r="AK18" s="26" t="str" cm="1">
        <f t="array" ref="AK18">_xlfn.TOROW(_xlfn.UNIQUE(_xlfn._xlws.FILTER(Table1[Process challenge],Table1[Task]=AI18,"FutureTask")))</f>
        <v>Nella media</v>
      </c>
      <c r="AL18" s="7">
        <v>0</v>
      </c>
      <c r="AM18" s="7">
        <v>0</v>
      </c>
    </row>
    <row r="19" spans="2:39" x14ac:dyDescent="0.2">
      <c r="B19" s="13" t="s">
        <v>162</v>
      </c>
      <c r="C19" s="17" t="s">
        <v>163</v>
      </c>
      <c r="D19" s="13" t="s">
        <v>167</v>
      </c>
      <c r="E19" t="s">
        <v>146</v>
      </c>
      <c r="F19" t="s">
        <v>146</v>
      </c>
      <c r="G19" s="10"/>
      <c r="I19" s="230" t="s">
        <v>141</v>
      </c>
      <c r="N19" s="10"/>
      <c r="X19" s="10"/>
      <c r="Y19" t="str">
        <v>Preparazione del cibo e cottura al forno</v>
      </c>
      <c r="Z19" t="str" cm="1">
        <f t="array" ref="Z19:AG19">_xlfn.TOROW(_xlfn.UNIQUE(_xlfn._xlws.FILTER(Table1[Task],Table1[Subgroup]=Y19,"FutureTask")))</f>
        <v>Preparare verdure da usare o consumare più tardi</v>
      </c>
      <c r="AA19" t="str">
        <v>Preparare il sugo di pomodoro per la pasta</v>
      </c>
      <c r="AB19" t="str">
        <v xml:space="preserve">Preparare un pranzo al sacco </v>
      </c>
      <c r="AC19" t="str">
        <v xml:space="preserve">Preparare un pranzo nordico e apparecchiare la tavola </v>
      </c>
      <c r="AD19" t="str">
        <v xml:space="preserve">Preparare platani maturi fritti </v>
      </c>
      <c r="AE19" t="str">
        <v>Preparare platani verdi fritti (“tostones")</v>
      </c>
      <c r="AF19" t="str">
        <v>Cuocere una torta, muffins o brownie da un preparato</v>
      </c>
      <c r="AG19" t="str">
        <v>Preparare una pizza da un preparato secco per pizza</v>
      </c>
      <c r="AH19" s="10"/>
      <c r="AI19" t="str">
        <v>Preparare un caffè espresso con la caffettiera</v>
      </c>
      <c r="AJ19" s="26" t="str" cm="1">
        <f t="array" ref="AJ19">_xlfn.TOROW(_xlfn.UNIQUE(_xlfn._xlws.FILTER(Table1[Motor challenge],Table1[Task]=AI19,"FutureTask")))</f>
        <v>Nella media</v>
      </c>
      <c r="AK19" s="26" t="str" cm="1">
        <f t="array" ref="AK19">_xlfn.TOROW(_xlfn.UNIQUE(_xlfn._xlws.FILTER(Table1[Process challenge],Table1[Task]=AI19,"FutureTask")))</f>
        <v>Nella media</v>
      </c>
      <c r="AL19" s="7">
        <v>0</v>
      </c>
      <c r="AM19" s="7">
        <v>0</v>
      </c>
    </row>
    <row r="20" spans="2:39" x14ac:dyDescent="0.2">
      <c r="B20" s="13" t="s">
        <v>162</v>
      </c>
      <c r="C20" s="17" t="s">
        <v>163</v>
      </c>
      <c r="D20" s="4" t="s">
        <v>270</v>
      </c>
      <c r="E20" t="s">
        <v>146</v>
      </c>
      <c r="F20" t="s">
        <v>146</v>
      </c>
      <c r="G20" s="10"/>
      <c r="I20" s="230" t="s">
        <v>142</v>
      </c>
      <c r="N20" s="10"/>
      <c r="X20" s="10"/>
      <c r="Y20" t="str">
        <v>Grigliata all’aperto</v>
      </c>
      <c r="Z20" t="str" cm="1">
        <f t="array" ref="Z20:AA20">_xlfn.TOROW(_xlfn.UNIQUE(_xlfn._xlws.FILTER(Table1[Task],Table1[Subgroup]=Y20,"FutureTask")))</f>
        <v>Grigliare carne/verdure su una griglia a gas all’aperto</v>
      </c>
      <c r="AA20" t="str">
        <v>Grigliare carne/verdure su una griglia a carbonella o a legna</v>
      </c>
      <c r="AH20" s="10"/>
      <c r="AI20" t="str">
        <v>Preparare il mate</v>
      </c>
      <c r="AJ20" s="26" t="str" cm="1">
        <f t="array" ref="AJ20">_xlfn.TOROW(_xlfn.UNIQUE(_xlfn._xlws.FILTER(Table1[Motor challenge],Table1[Task]=AI20,"FutureTask")))</f>
        <v>Nella media</v>
      </c>
      <c r="AK20" s="26" t="str" cm="1">
        <f t="array" ref="AK20">_xlfn.TOROW(_xlfn.UNIQUE(_xlfn._xlws.FILTER(Table1[Process challenge],Table1[Task]=AI20,"FutureTask")))</f>
        <v>Nella media</v>
      </c>
      <c r="AL20" s="7">
        <v>0</v>
      </c>
      <c r="AM20" s="7">
        <v>0</v>
      </c>
    </row>
    <row r="21" spans="2:39" x14ac:dyDescent="0.2">
      <c r="B21" s="13" t="s">
        <v>162</v>
      </c>
      <c r="C21" s="4" t="s">
        <v>168</v>
      </c>
      <c r="D21" s="4" t="s">
        <v>171</v>
      </c>
      <c r="E21" t="s">
        <v>146</v>
      </c>
      <c r="F21" t="s">
        <v>265</v>
      </c>
      <c r="G21" s="10"/>
      <c r="N21" s="10"/>
      <c r="X21" s="10"/>
      <c r="Y21" t="str">
        <v>Pulizia del pavimento</v>
      </c>
      <c r="Z21" t="str" cm="1">
        <f t="array" ref="Z21:AD21">_xlfn.TOROW(_xlfn.UNIQUE(_xlfn._xlws.FILTER(Table1[Task],Table1[Subgroup]=Y21,"FutureTask")))</f>
        <v>Spazzare il pavimento</v>
      </c>
      <c r="AA21" t="str">
        <v>Pulire il pavimento con mocio asciutto o umido a spruzzo</v>
      </c>
      <c r="AB21" t="str">
        <v>Lavare il pavimento con mocio bagnato</v>
      </c>
      <c r="AC21" t="str">
        <v>Passare l’aspirapolvere</v>
      </c>
      <c r="AD21" t="str">
        <v>Passare l’aspirapolvere in due stanze su livelli diversi</v>
      </c>
      <c r="AH21" s="10"/>
      <c r="AI21" t="str">
        <v>Preparare una teiera di bevanda filtrata servita con spuntino</v>
      </c>
      <c r="AJ21" s="26" t="str" cm="1">
        <f t="array" ref="AJ21">_xlfn.TOROW(_xlfn.UNIQUE(_xlfn._xlws.FILTER(Table1[Motor challenge],Table1[Task]=AI21,"FutureTask")))</f>
        <v>Nella media</v>
      </c>
      <c r="AK21" s="26" t="str" cm="1">
        <f t="array" ref="AK21">_xlfn.TOROW(_xlfn.UNIQUE(_xlfn._xlws.FILTER(Table1[Process challenge],Table1[Task]=AI21,"FutureTask")))</f>
        <v>Nella media</v>
      </c>
      <c r="AL21" s="7">
        <v>0</v>
      </c>
      <c r="AM21" s="7">
        <v>0</v>
      </c>
    </row>
    <row r="22" spans="2:39" x14ac:dyDescent="0.2">
      <c r="B22" s="13" t="s">
        <v>162</v>
      </c>
      <c r="C22" s="4" t="s">
        <v>168</v>
      </c>
      <c r="D22" s="4" t="s">
        <v>172</v>
      </c>
      <c r="E22" t="s">
        <v>146</v>
      </c>
      <c r="F22" t="s">
        <v>266</v>
      </c>
      <c r="G22" s="10"/>
      <c r="N22" s="10"/>
      <c r="X22" s="10"/>
      <c r="Y22" t="str">
        <v>Pulizia del bagno</v>
      </c>
      <c r="Z22" t="str" cm="1">
        <f t="array" ref="Z22">_xlfn.TOROW(_xlfn.UNIQUE(_xlfn._xlws.FILTER(Table1[Task],Table1[Subgroup]=Y22,"FutureTask")))</f>
        <v xml:space="preserve">Pulire l’intero bagno  </v>
      </c>
      <c r="AH22" s="10"/>
      <c r="AI22" t="str">
        <v>Preparare cereali freddi con latte/yogurt e bevanda</v>
      </c>
      <c r="AJ22" s="26" t="str" cm="1">
        <f t="array" ref="AJ22">_xlfn.TOROW(_xlfn.UNIQUE(_xlfn._xlws.FILTER(Table1[Motor challenge],Table1[Task]=AI22,"FutureTask")))</f>
        <v>Nella media</v>
      </c>
      <c r="AK22" s="25" t="str" cm="1">
        <f t="array" ref="AK22">_xlfn.TOROW(_xlfn.UNIQUE(_xlfn._xlws.FILTER(Table1[Process challenge],Table1[Task]=AI22,"FutureTask")))</f>
        <v>Poco sotto la media</v>
      </c>
      <c r="AL22" s="7">
        <v>0</v>
      </c>
      <c r="AM22" s="33">
        <v>-4</v>
      </c>
    </row>
    <row r="23" spans="2:39" x14ac:dyDescent="0.2">
      <c r="B23" s="13" t="s">
        <v>162</v>
      </c>
      <c r="C23" s="4" t="s">
        <v>168</v>
      </c>
      <c r="D23" s="4" t="s">
        <v>245</v>
      </c>
      <c r="E23" t="s">
        <v>146</v>
      </c>
      <c r="F23" t="s">
        <v>266</v>
      </c>
      <c r="G23" s="10"/>
      <c r="N23" s="10"/>
      <c r="R23" t="s">
        <v>40</v>
      </c>
      <c r="X23" s="10"/>
      <c r="Y23" t="str">
        <v>Lavaggio delle finestre</v>
      </c>
      <c r="Z23" t="str" cm="1">
        <f t="array" ref="Z23">_xlfn.TOROW(_xlfn.UNIQUE(_xlfn._xlws.FILTER(Table1[Task],Table1[Subgroup]=Y23,"FutureTask")))</f>
        <v xml:space="preserve">Lavare l’interno delle finestre </v>
      </c>
      <c r="AH23" s="10"/>
      <c r="AI23" t="str">
        <v>Preparare cereali cotti e bevanda</v>
      </c>
      <c r="AJ23" s="26" t="str" cm="1">
        <f t="array" ref="AJ23">_xlfn.TOROW(_xlfn.UNIQUE(_xlfn._xlws.FILTER(Table1[Motor challenge],Table1[Task]=AI23,"FutureTask")))</f>
        <v>Nella media</v>
      </c>
      <c r="AK23" s="27" t="str" cm="1">
        <f t="array" ref="AK23">_xlfn.TOROW(_xlfn.UNIQUE(_xlfn._xlws.FILTER(Table1[Process challenge],Table1[Task]=AI23,"FutureTask")))</f>
        <v>Poco sopra la media</v>
      </c>
      <c r="AL23" s="7">
        <v>0</v>
      </c>
      <c r="AM23" s="34">
        <v>4</v>
      </c>
    </row>
    <row r="24" spans="2:39" x14ac:dyDescent="0.2">
      <c r="B24" s="13" t="s">
        <v>162</v>
      </c>
      <c r="C24" s="4" t="s">
        <v>168</v>
      </c>
      <c r="D24" s="4" t="s">
        <v>173</v>
      </c>
      <c r="E24" t="s">
        <v>146</v>
      </c>
      <c r="F24" t="s">
        <v>266</v>
      </c>
      <c r="G24" s="10"/>
      <c r="N24" s="10"/>
      <c r="O24" s="9" t="s">
        <v>35</v>
      </c>
      <c r="P24" s="9" t="s">
        <v>2</v>
      </c>
      <c r="R24" s="9" t="s">
        <v>36</v>
      </c>
      <c r="S24" s="9" t="s">
        <v>38</v>
      </c>
      <c r="X24" s="10"/>
      <c r="Y24" t="str">
        <v xml:space="preserve">Bucato </v>
      </c>
      <c r="Z24" t="str" cm="1">
        <f t="array" ref="Z24:AF24">_xlfn.TOROW(_xlfn.UNIQUE(_xlfn._xlws.FILTER(Table1[Task],Table1[Subgroup]=Y24,"FutureTask")))</f>
        <v>Piegare la biancheria</v>
      </c>
      <c r="AA24" t="str">
        <v>Caricare e avviare la lavatrice</v>
      </c>
      <c r="AB24" t="str">
        <v>Lavare il bucato a mano</v>
      </c>
      <c r="AC24" t="str">
        <v xml:space="preserve">Stendere il bucato ad asciugare </v>
      </c>
      <c r="AD24" t="str">
        <v>Stirare una camicia o blusa – asse già pronta</v>
      </c>
      <c r="AE24" t="str">
        <v xml:space="preserve">Stirare camicia o blusa – allestire l’asse </v>
      </c>
      <c r="AF24" t="str">
        <v>Stirare e riporre tre capi</v>
      </c>
      <c r="AH24" s="10"/>
      <c r="AI24" t="str">
        <v>Preparare cereali cotti, un panino al formaggio e bevanda</v>
      </c>
      <c r="AJ24" s="26" t="str" cm="1">
        <f t="array" ref="AJ24">_xlfn.TOROW(_xlfn.UNIQUE(_xlfn._xlws.FILTER(Table1[Motor challenge],Table1[Task]=AI24,"FutureTask")))</f>
        <v>Nella media</v>
      </c>
      <c r="AK24" s="27" t="str" cm="1">
        <f t="array" ref="AK24">_xlfn.TOROW(_xlfn.UNIQUE(_xlfn._xlws.FILTER(Table1[Process challenge],Table1[Task]=AI24,"FutureTask")))</f>
        <v>Poco sopra la media</v>
      </c>
      <c r="AL24" s="7">
        <v>0</v>
      </c>
      <c r="AM24" s="34">
        <v>4</v>
      </c>
    </row>
    <row r="25" spans="2:39" ht="16" x14ac:dyDescent="0.2">
      <c r="B25" s="13" t="s">
        <v>162</v>
      </c>
      <c r="C25" s="18" t="s">
        <v>174</v>
      </c>
      <c r="D25" s="4" t="s">
        <v>175</v>
      </c>
      <c r="E25" t="s">
        <v>146</v>
      </c>
      <c r="F25" t="s">
        <v>146</v>
      </c>
      <c r="G25" s="10"/>
      <c r="N25" s="10"/>
      <c r="O25" s="229" t="s">
        <v>134</v>
      </c>
      <c r="P25" s="5">
        <v>4</v>
      </c>
      <c r="R25" s="40">
        <v>0</v>
      </c>
      <c r="S25" s="231" t="s">
        <v>143</v>
      </c>
      <c r="X25" s="10"/>
      <c r="Y25" t="str">
        <v xml:space="preserve">Apparecchiare il tavolo </v>
      </c>
      <c r="Z25" t="str" cm="1">
        <f t="array" ref="Z25:AA25">_xlfn.TOROW(_xlfn.UNIQUE(_xlfn._xlws.FILTER(Table1[Task],Table1[Subgroup]=Y25,"FutureTask")))</f>
        <v>Apparecchiare il tavola – stile standard</v>
      </c>
      <c r="AA25" t="str">
        <v>Apparecchiare il tavola – stile svedese</v>
      </c>
      <c r="AH25" s="10"/>
      <c r="AI25" t="str">
        <v>Preparare pane tostato e bevanda calda istantanea o filtrata</v>
      </c>
      <c r="AJ25" s="26" t="str" cm="1">
        <f t="array" ref="AJ25">_xlfn.TOROW(_xlfn.UNIQUE(_xlfn._xlws.FILTER(Table1[Motor challenge],Table1[Task]=AI25,"FutureTask")))</f>
        <v>Nella media</v>
      </c>
      <c r="AK25" s="27" t="str" cm="1">
        <f t="array" ref="AK25">_xlfn.TOROW(_xlfn.UNIQUE(_xlfn._xlws.FILTER(Table1[Process challenge],Table1[Task]=AI25,"FutureTask")))</f>
        <v>Poco sopra la media</v>
      </c>
      <c r="AL25" s="7">
        <v>0</v>
      </c>
      <c r="AM25" s="34">
        <v>4</v>
      </c>
    </row>
    <row r="26" spans="2:39" ht="16" x14ac:dyDescent="0.2">
      <c r="B26" s="13" t="s">
        <v>162</v>
      </c>
      <c r="C26" s="18" t="s">
        <v>174</v>
      </c>
      <c r="D26" s="4" t="s">
        <v>176</v>
      </c>
      <c r="E26" t="s">
        <v>146</v>
      </c>
      <c r="F26" t="s">
        <v>266</v>
      </c>
      <c r="G26" s="10"/>
      <c r="N26" s="10"/>
      <c r="O26" s="229" t="s">
        <v>135</v>
      </c>
      <c r="P26" s="5">
        <v>2</v>
      </c>
      <c r="R26" s="40">
        <v>77</v>
      </c>
      <c r="S26" s="231" t="s">
        <v>144</v>
      </c>
      <c r="X26" s="10"/>
      <c r="Y26" t="str">
        <v>Lavare e/o riporre i piatti</v>
      </c>
      <c r="Z26" t="str" cm="1">
        <f t="array" ref="Z26:AB26">_xlfn.TOROW(_xlfn.UNIQUE(_xlfn._xlws.FILTER(Table1[Task],Table1[Subgroup]=Y26,"FutureTask")))</f>
        <v>Lavare i piatti a mano</v>
      </c>
      <c r="AA26" t="str">
        <v xml:space="preserve">Lavare i piatti a mano e riporli </v>
      </c>
      <c r="AB26" t="str">
        <v>Svuotare la lavastoviglie e riporre i piatti</v>
      </c>
      <c r="AH26" s="10"/>
      <c r="AI26" t="str">
        <v>Preparare uova alla coque servite nei portauova</v>
      </c>
      <c r="AJ26" s="26" t="str" cm="1">
        <f t="array" ref="AJ26">_xlfn.TOROW(_xlfn.UNIQUE(_xlfn._xlws.FILTER(Table1[Motor challenge],Table1[Task]=AI26,"FutureTask")))</f>
        <v>Nella media</v>
      </c>
      <c r="AK26" s="26" t="str" cm="1">
        <f t="array" ref="AK26">_xlfn.TOROW(_xlfn.UNIQUE(_xlfn._xlws.FILTER(Table1[Process challenge],Table1[Task]=AI26,"FutureTask")))</f>
        <v>Nella media</v>
      </c>
      <c r="AL26" s="7">
        <v>0</v>
      </c>
      <c r="AM26" s="7">
        <v>0</v>
      </c>
    </row>
    <row r="27" spans="2:39" ht="16" x14ac:dyDescent="0.2">
      <c r="B27" s="13" t="s">
        <v>162</v>
      </c>
      <c r="C27" s="18" t="s">
        <v>174</v>
      </c>
      <c r="D27" s="4" t="s">
        <v>177</v>
      </c>
      <c r="E27" t="s">
        <v>266</v>
      </c>
      <c r="F27" t="s">
        <v>267</v>
      </c>
      <c r="G27" s="10"/>
      <c r="N27" s="10"/>
      <c r="O27" s="229" t="s">
        <v>136</v>
      </c>
      <c r="P27" s="5">
        <v>2</v>
      </c>
      <c r="R27" s="40">
        <v>84</v>
      </c>
      <c r="S27" s="231" t="s">
        <v>145</v>
      </c>
      <c r="X27" s="10"/>
      <c r="Y27" t="str">
        <v>Dare da mangiare agli animali domestici e cambiare l’acqua</v>
      </c>
      <c r="Z27" t="str" cm="1">
        <f t="array" ref="Z27:AA27">_xlfn.TOROW(_xlfn.UNIQUE(_xlfn._xlws.FILTER(Table1[Task],Table1[Subgroup]=Y27,"FutureTask")))</f>
        <v>Dare cibo secco al cane o al gatto e cambiare l’acqua</v>
      </c>
      <c r="AA27" t="str">
        <v>Dare cibo umido al cane o al gatto e cambiare l’acqua</v>
      </c>
      <c r="AH27" s="10"/>
      <c r="AI27" t="str">
        <v>Preparare uova, carne/pane tostato e caffè o un’altra bevanda</v>
      </c>
      <c r="AJ27" s="26" t="str" cm="1">
        <f t="array" ref="AJ27">_xlfn.TOROW(_xlfn.UNIQUE(_xlfn._xlws.FILTER(Table1[Motor challenge],Table1[Task]=AI27,"FutureTask")))</f>
        <v>Nella media</v>
      </c>
      <c r="AK27" s="27" t="str" cm="1">
        <f t="array" ref="AK27">_xlfn.TOROW(_xlfn.UNIQUE(_xlfn._xlws.FILTER(Table1[Process challenge],Table1[Task]=AI27,"FutureTask")))</f>
        <v>Poco sopra la media</v>
      </c>
      <c r="AL27" s="7">
        <v>0</v>
      </c>
      <c r="AM27" s="34">
        <v>4</v>
      </c>
    </row>
    <row r="28" spans="2:39" ht="16" x14ac:dyDescent="0.2">
      <c r="B28" s="13" t="s">
        <v>162</v>
      </c>
      <c r="C28" s="4" t="s">
        <v>178</v>
      </c>
      <c r="D28" s="4" t="s">
        <v>246</v>
      </c>
      <c r="E28" t="s">
        <v>146</v>
      </c>
      <c r="F28" t="s">
        <v>266</v>
      </c>
      <c r="G28" s="10"/>
      <c r="N28" s="10"/>
      <c r="O28" s="229" t="s">
        <v>137</v>
      </c>
      <c r="P28" s="5">
        <v>1</v>
      </c>
      <c r="R28" s="40"/>
      <c r="X28" s="10"/>
      <c r="Y28" t="str">
        <v xml:space="preserve">Compiti relativi al letto </v>
      </c>
      <c r="Z28" t="str" cm="1">
        <f t="array" ref="Z28:AB28">_xlfn.TOROW(_xlfn.UNIQUE(_xlfn._xlws.FILTER(Table1[Task],Table1[Subgroup]=Y28,"FutureTask")))</f>
        <v>Stendere la biancheria da letto sul pavimento – stile giapponese</v>
      </c>
      <c r="AA28" t="str">
        <v>Rifare il letto</v>
      </c>
      <c r="AB28" t="str">
        <v>Cambiare le lenzuola del letto</v>
      </c>
      <c r="AH28" s="10"/>
      <c r="AI28" t="str">
        <v>Preparare un’omelette spagnola</v>
      </c>
      <c r="AJ28" s="27" t="str" cm="1">
        <f t="array" ref="AJ28">_xlfn.TOROW(_xlfn.UNIQUE(_xlfn._xlws.FILTER(Table1[Motor challenge],Table1[Task]=AI28,"FutureTask")))</f>
        <v>Poco sopra la media</v>
      </c>
      <c r="AK28" s="28" t="str" cm="1">
        <f t="array" ref="AK28">_xlfn.TOROW(_xlfn.UNIQUE(_xlfn._xlws.FILTER(Table1[Process challenge],Table1[Task]=AI28,"FutureTask")))</f>
        <v>Sopra la media</v>
      </c>
      <c r="AL28" s="34">
        <v>2</v>
      </c>
      <c r="AM28" s="35">
        <v>8</v>
      </c>
    </row>
    <row r="29" spans="2:39" x14ac:dyDescent="0.2">
      <c r="B29" s="13" t="s">
        <v>162</v>
      </c>
      <c r="C29" s="4" t="s">
        <v>178</v>
      </c>
      <c r="D29" s="4" t="s">
        <v>247</v>
      </c>
      <c r="E29" t="s">
        <v>146</v>
      </c>
      <c r="F29" t="s">
        <v>267</v>
      </c>
      <c r="G29" s="10"/>
      <c r="N29" s="10"/>
      <c r="R29" s="40"/>
      <c r="X29" s="10"/>
      <c r="Y29" t="str">
        <v xml:space="preserve">Cura delle piante </v>
      </c>
      <c r="Z29" t="str" cm="1">
        <f t="array" ref="Z29:AA29">_xlfn.TOROW(_xlfn.UNIQUE(_xlfn._xlws.FILTER(Table1[Task],Table1[Subgroup]=Y29,"FutureTask")))</f>
        <v>Annaffiare le piante da interno e togliere le foglie secche</v>
      </c>
      <c r="AA29" t="str">
        <v>Rinvasare una piccola pianta da interno</v>
      </c>
      <c r="AH29" s="10"/>
      <c r="AI29" t="str">
        <v>Preparare toast alla francese e bevanda</v>
      </c>
      <c r="AJ29" s="26" t="str" cm="1">
        <f t="array" ref="AJ29">_xlfn.TOROW(_xlfn.UNIQUE(_xlfn._xlws.FILTER(Table1[Motor challenge],Table1[Task]=AI29,"FutureTask")))</f>
        <v>Nella media</v>
      </c>
      <c r="AK29" s="27" t="str" cm="1">
        <f t="array" ref="AK29">_xlfn.TOROW(_xlfn.UNIQUE(_xlfn._xlws.FILTER(Table1[Process challenge],Table1[Task]=AI29,"FutureTask")))</f>
        <v>Poco sopra la media</v>
      </c>
      <c r="AL29" s="7">
        <v>0</v>
      </c>
      <c r="AM29" s="34">
        <v>4</v>
      </c>
    </row>
    <row r="30" spans="2:39" x14ac:dyDescent="0.2">
      <c r="B30" s="13" t="s">
        <v>162</v>
      </c>
      <c r="C30" s="4" t="s">
        <v>178</v>
      </c>
      <c r="D30" s="4" t="s">
        <v>248</v>
      </c>
      <c r="E30" t="s">
        <v>266</v>
      </c>
      <c r="F30" t="s">
        <v>267</v>
      </c>
      <c r="G30" s="10"/>
      <c r="N30" s="10"/>
      <c r="R30" s="40" t="s">
        <v>41</v>
      </c>
      <c r="X30" s="10"/>
      <c r="Y30" t="str">
        <v>Manutenzione all’esterno</v>
      </c>
      <c r="Z30" t="str" cm="1">
        <f t="array" ref="Z30:AD30">_xlfn.TOROW(_xlfn.UNIQUE(_xlfn._xlws.FILTER(Table1[Task],Table1[Subgroup]=Y30,"FutureTask")))</f>
        <v>Spazzare all’esterno – detriti o neve</v>
      </c>
      <c r="AA30" t="str">
        <v>Rastrellare o estirpare erbacce all’esterno</v>
      </c>
      <c r="AB30" t="str">
        <v>Riparare una foratura della camera d’aria della bicicletta</v>
      </c>
      <c r="AC30" t="str">
        <v xml:space="preserve">Pulire l’interno dell’auto </v>
      </c>
      <c r="AD30" t="str">
        <v>Lavare l’auto</v>
      </c>
      <c r="AH30" s="10"/>
      <c r="AI30" t="str">
        <v>Preparare pancake in stile americano e bevanda</v>
      </c>
      <c r="AJ30" s="26" t="str" cm="1">
        <f t="array" ref="AJ30">_xlfn.TOROW(_xlfn.UNIQUE(_xlfn._xlws.FILTER(Table1[Motor challenge],Table1[Task]=AI30,"FutureTask")))</f>
        <v>Nella media</v>
      </c>
      <c r="AK30" s="28" t="str" cm="1">
        <f t="array" ref="AK30">_xlfn.TOROW(_xlfn.UNIQUE(_xlfn._xlws.FILTER(Table1[Process challenge],Table1[Task]=AI30,"FutureTask")))</f>
        <v>Sopra la media</v>
      </c>
      <c r="AL30" s="7">
        <v>0</v>
      </c>
      <c r="AM30" s="35">
        <v>8</v>
      </c>
    </row>
    <row r="31" spans="2:39" x14ac:dyDescent="0.2">
      <c r="B31" s="14" t="s">
        <v>179</v>
      </c>
      <c r="C31" s="19" t="s">
        <v>180</v>
      </c>
      <c r="D31" s="14" t="s">
        <v>183</v>
      </c>
      <c r="E31" t="s">
        <v>146</v>
      </c>
      <c r="F31" t="s">
        <v>146</v>
      </c>
      <c r="G31" s="10"/>
      <c r="N31" s="10"/>
      <c r="R31" s="9" t="s">
        <v>37</v>
      </c>
      <c r="S31" s="9" t="s">
        <v>39</v>
      </c>
      <c r="T31" s="9"/>
      <c r="X31" s="10"/>
      <c r="Y31" t="str">
        <v>Fare la spesa</v>
      </c>
      <c r="Z31" t="str" cm="1">
        <f t="array" ref="Z31">_xlfn.TOROW(_xlfn.UNIQUE(_xlfn._xlws.FILTER(Table1[Task],Table1[Subgroup]=Y31,"FutureTask")))</f>
        <v>Fare la spesa – da quattro a sei articoli</v>
      </c>
      <c r="AH31" s="10"/>
      <c r="AI31" t="str">
        <v>Preparare pancake in stile europeo e bevanda</v>
      </c>
      <c r="AJ31" s="27" t="str" cm="1">
        <f t="array" ref="AJ31">_xlfn.TOROW(_xlfn.UNIQUE(_xlfn._xlws.FILTER(Table1[Motor challenge],Table1[Task]=AI31,"FutureTask")))</f>
        <v>Poco sopra la media</v>
      </c>
      <c r="AK31" s="28" t="str" cm="1">
        <f t="array" ref="AK31">_xlfn.TOROW(_xlfn.UNIQUE(_xlfn._xlws.FILTER(Table1[Process challenge],Table1[Task]=AI31,"FutureTask")))</f>
        <v>Sopra la media</v>
      </c>
      <c r="AL31" s="34">
        <v>2</v>
      </c>
      <c r="AM31" s="35">
        <v>8</v>
      </c>
    </row>
    <row r="32" spans="2:39" x14ac:dyDescent="0.2">
      <c r="B32" s="14" t="s">
        <v>179</v>
      </c>
      <c r="C32" s="19" t="s">
        <v>180</v>
      </c>
      <c r="D32" s="12" t="s">
        <v>184</v>
      </c>
      <c r="E32" t="s">
        <v>146</v>
      </c>
      <c r="F32" t="s">
        <v>266</v>
      </c>
      <c r="G32" s="10"/>
      <c r="N32" s="10"/>
      <c r="R32">
        <v>0</v>
      </c>
      <c r="S32" s="231" t="s">
        <v>256</v>
      </c>
      <c r="X32" s="10"/>
      <c r="AH32" s="10"/>
      <c r="AI32" t="str">
        <v>Preparare un’insalata di fiocchi di latte e frutta in scatola</v>
      </c>
      <c r="AJ32" s="26" t="str" cm="1">
        <f t="array" ref="AJ32">_xlfn.TOROW(_xlfn.UNIQUE(_xlfn._xlws.FILTER(Table1[Motor challenge],Table1[Task]=AI32,"FutureTask")))</f>
        <v>Nella media</v>
      </c>
      <c r="AK32" s="26" t="str" cm="1">
        <f t="array" ref="AK32">_xlfn.TOROW(_xlfn.UNIQUE(_xlfn._xlws.FILTER(Table1[Process challenge],Table1[Task]=AI32,"FutureTask")))</f>
        <v>Nella media</v>
      </c>
      <c r="AL32" s="7">
        <v>0</v>
      </c>
      <c r="AM32" s="7">
        <v>0</v>
      </c>
    </row>
    <row r="33" spans="2:39" x14ac:dyDescent="0.2">
      <c r="B33" s="14" t="s">
        <v>179</v>
      </c>
      <c r="C33" s="19" t="s">
        <v>180</v>
      </c>
      <c r="D33" s="14" t="s">
        <v>185</v>
      </c>
      <c r="E33" t="s">
        <v>146</v>
      </c>
      <c r="F33" t="s">
        <v>266</v>
      </c>
      <c r="G33" s="10"/>
      <c r="N33" s="10"/>
      <c r="R33">
        <v>58</v>
      </c>
      <c r="S33" s="231" t="s">
        <v>257</v>
      </c>
      <c r="X33" s="10"/>
      <c r="AH33" s="10"/>
      <c r="AI33" t="str">
        <v>Preparare una macedonia di frutta fresca</v>
      </c>
      <c r="AJ33" s="26" t="str" cm="1">
        <f t="array" ref="AJ33">_xlfn.TOROW(_xlfn.UNIQUE(_xlfn._xlws.FILTER(Table1[Motor challenge],Table1[Task]=AI33,"FutureTask")))</f>
        <v>Nella media</v>
      </c>
      <c r="AK33" s="27" t="str" cm="1">
        <f t="array" ref="AK33">_xlfn.TOROW(_xlfn.UNIQUE(_xlfn._xlws.FILTER(Table1[Process challenge],Table1[Task]=AI33,"FutureTask")))</f>
        <v>Poco sopra la media</v>
      </c>
      <c r="AL33" s="7">
        <v>0</v>
      </c>
      <c r="AM33" s="34">
        <v>4</v>
      </c>
    </row>
    <row r="34" spans="2:39" x14ac:dyDescent="0.2">
      <c r="B34" s="14" t="s">
        <v>179</v>
      </c>
      <c r="C34" s="12" t="s">
        <v>181</v>
      </c>
      <c r="D34" s="12" t="s">
        <v>186</v>
      </c>
      <c r="E34" t="s">
        <v>266</v>
      </c>
      <c r="F34" t="s">
        <v>266</v>
      </c>
      <c r="G34" s="10"/>
      <c r="N34" s="10"/>
      <c r="R34">
        <v>71</v>
      </c>
      <c r="S34" s="231" t="s">
        <v>255</v>
      </c>
      <c r="X34" s="10"/>
      <c r="AH34" s="10"/>
      <c r="AI34" t="str">
        <v>Preparare un’insalata verde</v>
      </c>
      <c r="AJ34" s="26" t="str" cm="1">
        <f t="array" ref="AJ34">_xlfn.TOROW(_xlfn.UNIQUE(_xlfn._xlws.FILTER(Table1[Motor challenge],Table1[Task]=AI34,"FutureTask")))</f>
        <v>Nella media</v>
      </c>
      <c r="AK34" s="27" t="str" cm="1">
        <f t="array" ref="AK34">_xlfn.TOROW(_xlfn.UNIQUE(_xlfn._xlws.FILTER(Table1[Process challenge],Table1[Task]=AI34,"FutureTask")))</f>
        <v>Poco sopra la media</v>
      </c>
      <c r="AL34" s="7">
        <v>0</v>
      </c>
      <c r="AM34" s="34">
        <v>4</v>
      </c>
    </row>
    <row r="35" spans="2:39" x14ac:dyDescent="0.2">
      <c r="B35" s="14" t="s">
        <v>179</v>
      </c>
      <c r="C35" s="12" t="s">
        <v>181</v>
      </c>
      <c r="D35" s="12" t="s">
        <v>187</v>
      </c>
      <c r="E35" t="s">
        <v>266</v>
      </c>
      <c r="F35" t="s">
        <v>266</v>
      </c>
      <c r="G35" s="10"/>
      <c r="N35" s="10"/>
      <c r="X35" s="10"/>
      <c r="AH35" s="10"/>
      <c r="AI35" t="str">
        <v>Preparare una zuppa di miso</v>
      </c>
      <c r="AJ35" s="27" t="str" cm="1">
        <f t="array" ref="AJ35">_xlfn.TOROW(_xlfn.UNIQUE(_xlfn._xlws.FILTER(Table1[Motor challenge],Table1[Task]=AI35,"FutureTask")))</f>
        <v>Poco sopra la media</v>
      </c>
      <c r="AK35" s="27" t="str" cm="1">
        <f t="array" ref="AK35">_xlfn.TOROW(_xlfn.UNIQUE(_xlfn._xlws.FILTER(Table1[Process challenge],Table1[Task]=AI35,"FutureTask")))</f>
        <v>Poco sopra la media</v>
      </c>
      <c r="AL35" s="34">
        <v>2</v>
      </c>
      <c r="AM35" s="34">
        <v>4</v>
      </c>
    </row>
    <row r="36" spans="2:39" x14ac:dyDescent="0.2">
      <c r="B36" s="14" t="s">
        <v>179</v>
      </c>
      <c r="C36" s="12" t="s">
        <v>181</v>
      </c>
      <c r="D36" s="12" t="s">
        <v>211</v>
      </c>
      <c r="E36" t="s">
        <v>266</v>
      </c>
      <c r="F36" t="s">
        <v>267</v>
      </c>
      <c r="G36" s="10"/>
      <c r="N36" s="10"/>
      <c r="X36" s="10"/>
      <c r="AH36" s="10"/>
      <c r="AI36" t="str">
        <v>Preparare il gazpacho</v>
      </c>
      <c r="AJ36" s="27" t="str" cm="1">
        <f t="array" ref="AJ36">_xlfn.TOROW(_xlfn.UNIQUE(_xlfn._xlws.FILTER(Table1[Motor challenge],Table1[Task]=AI36,"FutureTask")))</f>
        <v>Poco sopra la media</v>
      </c>
      <c r="AK36" s="27" t="str" cm="1">
        <f t="array" ref="AK36">_xlfn.TOROW(_xlfn.UNIQUE(_xlfn._xlws.FILTER(Table1[Process challenge],Table1[Task]=AI36,"FutureTask")))</f>
        <v>Poco sopra la media</v>
      </c>
      <c r="AL36" s="34">
        <v>2</v>
      </c>
      <c r="AM36" s="34">
        <v>4</v>
      </c>
    </row>
    <row r="37" spans="2:39" x14ac:dyDescent="0.2">
      <c r="B37" s="14" t="s">
        <v>179</v>
      </c>
      <c r="C37" s="19" t="s">
        <v>182</v>
      </c>
      <c r="D37" s="14" t="s">
        <v>188</v>
      </c>
      <c r="E37" t="s">
        <v>146</v>
      </c>
      <c r="F37" t="s">
        <v>146</v>
      </c>
      <c r="N37" s="10"/>
      <c r="P37" t="s">
        <v>49</v>
      </c>
      <c r="X37" s="10"/>
      <c r="AH37" s="10"/>
      <c r="AI37" t="str">
        <v xml:space="preserve">Preparare una zuppa di verdure </v>
      </c>
      <c r="AJ37" s="27" t="str" cm="1">
        <f t="array" ref="AJ37">_xlfn.TOROW(_xlfn.UNIQUE(_xlfn._xlws.FILTER(Table1[Motor challenge],Table1[Task]=AI37,"FutureTask")))</f>
        <v>Poco sopra la media</v>
      </c>
      <c r="AK37" s="28" t="str" cm="1">
        <f t="array" ref="AK37">_xlfn.TOROW(_xlfn.UNIQUE(_xlfn._xlws.FILTER(Table1[Process challenge],Table1[Task]=AI37,"FutureTask")))</f>
        <v>Sopra la media</v>
      </c>
      <c r="AL37" s="34">
        <v>2</v>
      </c>
      <c r="AM37" s="35">
        <v>8</v>
      </c>
    </row>
    <row r="38" spans="2:39" x14ac:dyDescent="0.2">
      <c r="B38" s="14" t="s">
        <v>179</v>
      </c>
      <c r="C38" s="19" t="s">
        <v>182</v>
      </c>
      <c r="D38" s="12" t="s">
        <v>189</v>
      </c>
      <c r="E38" t="s">
        <v>146</v>
      </c>
      <c r="F38" t="s">
        <v>146</v>
      </c>
      <c r="P38" s="144" t="s">
        <v>43</v>
      </c>
      <c r="Q38" s="144" t="s">
        <v>44</v>
      </c>
      <c r="R38" s="145" t="s">
        <v>45</v>
      </c>
      <c r="S38" s="145" t="s">
        <v>46</v>
      </c>
      <c r="T38" s="145" t="s">
        <v>47</v>
      </c>
      <c r="U38" s="145" t="s">
        <v>48</v>
      </c>
      <c r="AI38" t="str">
        <v>Preparare un panino con uno o due ingredienti spalmabili</v>
      </c>
      <c r="AJ38" s="26" t="str" cm="1">
        <f t="array" ref="AJ38">_xlfn.TOROW(_xlfn.UNIQUE(_xlfn._xlws.FILTER(Table1[Motor challenge],Table1[Task]=AI38,"FutureTask")))</f>
        <v>Nella media</v>
      </c>
      <c r="AK38" s="26" t="str" cm="1">
        <f t="array" ref="AK38">_xlfn.TOROW(_xlfn.UNIQUE(_xlfn._xlws.FILTER(Table1[Process challenge],Table1[Task]=AI38,"FutureTask")))</f>
        <v>Nella media</v>
      </c>
      <c r="AL38" s="7">
        <v>0</v>
      </c>
      <c r="AM38" s="7">
        <v>0</v>
      </c>
    </row>
    <row r="39" spans="2:39" x14ac:dyDescent="0.2">
      <c r="B39" s="14" t="s">
        <v>179</v>
      </c>
      <c r="C39" s="19" t="s">
        <v>182</v>
      </c>
      <c r="D39" s="14" t="s">
        <v>190</v>
      </c>
      <c r="E39" t="s">
        <v>146</v>
      </c>
      <c r="F39" t="s">
        <v>266</v>
      </c>
      <c r="P39" s="29">
        <v>2</v>
      </c>
      <c r="Q39" s="29">
        <v>2</v>
      </c>
      <c r="R39" s="5">
        <v>49</v>
      </c>
      <c r="S39" s="5">
        <v>11</v>
      </c>
      <c r="T39" s="5">
        <v>33</v>
      </c>
      <c r="U39" s="5">
        <v>11</v>
      </c>
      <c r="AI39" t="str">
        <v>Preparare un panino con carne/formaggio</v>
      </c>
      <c r="AJ39" s="26" t="str" cm="1">
        <f t="array" ref="AJ39">_xlfn.TOROW(_xlfn.UNIQUE(_xlfn._xlws.FILTER(Table1[Motor challenge],Table1[Task]=AI39,"FutureTask")))</f>
        <v>Nella media</v>
      </c>
      <c r="AK39" s="26" t="str" cm="1">
        <f t="array" ref="AK39">_xlfn.TOROW(_xlfn.UNIQUE(_xlfn._xlws.FILTER(Table1[Process challenge],Table1[Task]=AI39,"FutureTask")))</f>
        <v>Nella media</v>
      </c>
      <c r="AL39" s="7">
        <v>0</v>
      </c>
      <c r="AM39" s="7">
        <v>0</v>
      </c>
    </row>
    <row r="40" spans="2:39" x14ac:dyDescent="0.2">
      <c r="B40" s="14" t="s">
        <v>179</v>
      </c>
      <c r="C40" s="19" t="s">
        <v>182</v>
      </c>
      <c r="D40" s="12" t="s">
        <v>249</v>
      </c>
      <c r="E40" t="s">
        <v>146</v>
      </c>
      <c r="F40" t="s">
        <v>266</v>
      </c>
      <c r="P40" s="29">
        <v>3</v>
      </c>
      <c r="Q40" s="29">
        <v>3</v>
      </c>
      <c r="R40" s="5">
        <v>58</v>
      </c>
      <c r="S40" s="5">
        <v>9</v>
      </c>
      <c r="T40" s="5">
        <v>42</v>
      </c>
      <c r="U40" s="5">
        <v>9</v>
      </c>
      <c r="AI40" t="str">
        <v xml:space="preserve">Preparare un panino con insalata di tonno, pollo o granchio </v>
      </c>
      <c r="AJ40" s="26" t="str" cm="1">
        <f t="array" ref="AJ40">_xlfn.TOROW(_xlfn.UNIQUE(_xlfn._xlws.FILTER(Table1[Motor challenge],Table1[Task]=AI40,"FutureTask")))</f>
        <v>Nella media</v>
      </c>
      <c r="AK40" s="27" t="str" cm="1">
        <f t="array" ref="AK40">_xlfn.TOROW(_xlfn.UNIQUE(_xlfn._xlws.FILTER(Table1[Process challenge],Table1[Task]=AI40,"FutureTask")))</f>
        <v>Poco sopra la media</v>
      </c>
      <c r="AL40" s="7">
        <v>0</v>
      </c>
      <c r="AM40" s="34">
        <v>4</v>
      </c>
    </row>
    <row r="41" spans="2:39" x14ac:dyDescent="0.2">
      <c r="B41" s="14" t="s">
        <v>179</v>
      </c>
      <c r="C41" s="19" t="s">
        <v>182</v>
      </c>
      <c r="D41" s="14" t="s">
        <v>191</v>
      </c>
      <c r="E41" t="s">
        <v>146</v>
      </c>
      <c r="F41" t="s">
        <v>266</v>
      </c>
      <c r="P41" s="29">
        <v>4</v>
      </c>
      <c r="Q41" s="29">
        <v>4</v>
      </c>
      <c r="R41" s="5">
        <v>63</v>
      </c>
      <c r="S41" s="5">
        <v>9</v>
      </c>
      <c r="T41" s="5">
        <v>49</v>
      </c>
      <c r="U41" s="5">
        <v>9</v>
      </c>
      <c r="AI41" t="str">
        <v>Preparare un panino al formaggio grigliato e bevanda</v>
      </c>
      <c r="AJ41" s="26" t="str" cm="1">
        <f t="array" ref="AJ41">_xlfn.TOROW(_xlfn.UNIQUE(_xlfn._xlws.FILTER(Table1[Motor challenge],Table1[Task]=AI41,"FutureTask")))</f>
        <v>Nella media</v>
      </c>
      <c r="AK41" s="27" t="str" cm="1">
        <f t="array" ref="AK41">_xlfn.TOROW(_xlfn.UNIQUE(_xlfn._xlws.FILTER(Table1[Process challenge],Table1[Task]=AI41,"FutureTask")))</f>
        <v>Poco sopra la media</v>
      </c>
      <c r="AL41" s="7">
        <v>0</v>
      </c>
      <c r="AM41" s="34">
        <v>4</v>
      </c>
    </row>
    <row r="42" spans="2:39" x14ac:dyDescent="0.2">
      <c r="B42" s="4" t="s">
        <v>192</v>
      </c>
      <c r="C42" s="18" t="s">
        <v>193</v>
      </c>
      <c r="D42" s="4" t="s">
        <v>202</v>
      </c>
      <c r="E42" t="s">
        <v>146</v>
      </c>
      <c r="F42" t="s">
        <v>146</v>
      </c>
      <c r="P42" s="29">
        <v>5</v>
      </c>
      <c r="Q42" s="29">
        <v>5</v>
      </c>
      <c r="R42" s="5">
        <v>65</v>
      </c>
      <c r="S42" s="5">
        <v>9</v>
      </c>
      <c r="T42" s="5">
        <v>51</v>
      </c>
      <c r="U42" s="5">
        <v>9</v>
      </c>
      <c r="AI42" t="str">
        <v>Preparare un panino aperto e una bevanda filtrata</v>
      </c>
      <c r="AJ42" s="26" t="str" cm="1">
        <f t="array" ref="AJ42">_xlfn.TOROW(_xlfn.UNIQUE(_xlfn._xlws.FILTER(Table1[Motor challenge],Table1[Task]=AI42,"FutureTask")))</f>
        <v>Nella media</v>
      </c>
      <c r="AK42" s="27" t="str" cm="1">
        <f t="array" ref="AK42">_xlfn.TOROW(_xlfn.UNIQUE(_xlfn._xlws.FILTER(Table1[Process challenge],Table1[Task]=AI42,"FutureTask")))</f>
        <v>Poco sopra la media</v>
      </c>
      <c r="AL42" s="7">
        <v>0</v>
      </c>
      <c r="AM42" s="34">
        <v>4</v>
      </c>
    </row>
    <row r="43" spans="2:39" x14ac:dyDescent="0.2">
      <c r="B43" s="4" t="s">
        <v>192</v>
      </c>
      <c r="C43" s="18" t="s">
        <v>193</v>
      </c>
      <c r="D43" s="4" t="s">
        <v>203</v>
      </c>
      <c r="E43" t="s">
        <v>146</v>
      </c>
      <c r="F43" t="s">
        <v>146</v>
      </c>
      <c r="P43" s="29">
        <v>6</v>
      </c>
      <c r="Q43" s="29">
        <v>6</v>
      </c>
      <c r="R43" s="5">
        <v>70</v>
      </c>
      <c r="S43" s="5">
        <v>9</v>
      </c>
      <c r="T43" s="5">
        <v>54</v>
      </c>
      <c r="U43" s="5">
        <v>9</v>
      </c>
      <c r="AI43" t="str">
        <v>Preparare un pasto istantaneo da una confezione</v>
      </c>
      <c r="AJ43" s="26" t="str" cm="1">
        <f t="array" ref="AJ43">_xlfn.TOROW(_xlfn.UNIQUE(_xlfn._xlws.FILTER(Table1[Motor challenge],Table1[Task]=AI43,"FutureTask")))</f>
        <v>Nella media</v>
      </c>
      <c r="AK43" s="26" t="str" cm="1">
        <f t="array" ref="AK43">_xlfn.TOROW(_xlfn.UNIQUE(_xlfn._xlws.FILTER(Table1[Process challenge],Table1[Task]=AI43,"FutureTask")))</f>
        <v>Nella media</v>
      </c>
      <c r="AL43" s="7">
        <v>0</v>
      </c>
      <c r="AM43" s="7">
        <v>0</v>
      </c>
    </row>
    <row r="44" spans="2:39" x14ac:dyDescent="0.2">
      <c r="B44" s="4" t="s">
        <v>192</v>
      </c>
      <c r="C44" s="18" t="s">
        <v>193</v>
      </c>
      <c r="D44" s="240" t="s">
        <v>281</v>
      </c>
      <c r="E44" t="s">
        <v>146</v>
      </c>
      <c r="F44" t="s">
        <v>266</v>
      </c>
      <c r="P44" s="29">
        <v>7</v>
      </c>
      <c r="Q44" s="29">
        <v>7</v>
      </c>
      <c r="R44" s="5">
        <v>72</v>
      </c>
      <c r="S44" s="5">
        <v>9</v>
      </c>
      <c r="T44" s="5">
        <v>58</v>
      </c>
      <c r="U44" s="5">
        <v>9</v>
      </c>
      <c r="AI44" t="str">
        <v>Riscaldare cibo surgelato o precotto nel microonde</v>
      </c>
      <c r="AJ44" s="26" t="str" cm="1">
        <f t="array" ref="AJ44">_xlfn.TOROW(_xlfn.UNIQUE(_xlfn._xlws.FILTER(Table1[Motor challenge],Table1[Task]=AI44,"FutureTask")))</f>
        <v>Nella media</v>
      </c>
      <c r="AK44" s="26" t="str" cm="1">
        <f t="array" ref="AK44">_xlfn.TOROW(_xlfn.UNIQUE(_xlfn._xlws.FILTER(Table1[Process challenge],Table1[Task]=AI44,"FutureTask")))</f>
        <v>Nella media</v>
      </c>
      <c r="AL44" s="7">
        <v>0</v>
      </c>
      <c r="AM44" s="7">
        <v>0</v>
      </c>
    </row>
    <row r="45" spans="2:39" x14ac:dyDescent="0.2">
      <c r="B45" s="4" t="s">
        <v>192</v>
      </c>
      <c r="C45" s="13" t="s">
        <v>194</v>
      </c>
      <c r="D45" s="13" t="s">
        <v>205</v>
      </c>
      <c r="E45" t="s">
        <v>146</v>
      </c>
      <c r="F45" t="s">
        <v>266</v>
      </c>
      <c r="P45" s="29">
        <v>8</v>
      </c>
      <c r="Q45" s="29">
        <v>8</v>
      </c>
      <c r="R45" s="5">
        <v>72</v>
      </c>
      <c r="S45" s="5">
        <v>9</v>
      </c>
      <c r="T45" s="5">
        <v>61</v>
      </c>
      <c r="U45" s="5">
        <v>9</v>
      </c>
      <c r="AI45" t="str">
        <v>Preparare un piatto pronto in scatola con pane tostato o cracker</v>
      </c>
      <c r="AJ45" s="26" t="str" cm="1">
        <f t="array" ref="AJ45">_xlfn.TOROW(_xlfn.UNIQUE(_xlfn._xlws.FILTER(Table1[Motor challenge],Table1[Task]=AI45,"FutureTask")))</f>
        <v>Nella media</v>
      </c>
      <c r="AK45" s="27" t="str" cm="1">
        <f t="array" ref="AK45">_xlfn.TOROW(_xlfn.UNIQUE(_xlfn._xlws.FILTER(Table1[Process challenge],Table1[Task]=AI45,"FutureTask")))</f>
        <v>Poco sopra la media</v>
      </c>
      <c r="AL45" s="7">
        <v>0</v>
      </c>
      <c r="AM45" s="34">
        <v>4</v>
      </c>
    </row>
    <row r="46" spans="2:39" x14ac:dyDescent="0.2">
      <c r="B46" s="4" t="s">
        <v>192</v>
      </c>
      <c r="C46" s="13" t="s">
        <v>194</v>
      </c>
      <c r="D46" s="4" t="s">
        <v>206</v>
      </c>
      <c r="E46" t="s">
        <v>266</v>
      </c>
      <c r="F46" t="s">
        <v>267</v>
      </c>
      <c r="P46" s="29">
        <v>9</v>
      </c>
      <c r="Q46" s="29">
        <v>9</v>
      </c>
      <c r="R46" s="5">
        <v>77</v>
      </c>
      <c r="S46" s="5">
        <v>9</v>
      </c>
      <c r="T46" s="5">
        <v>63</v>
      </c>
      <c r="U46" s="5">
        <v>9</v>
      </c>
      <c r="AI46" t="str">
        <v>Preparare la pasta con sugo "pronto" e bevanda</v>
      </c>
      <c r="AJ46" s="26" t="str" cm="1">
        <f t="array" ref="AJ46">_xlfn.TOROW(_xlfn.UNIQUE(_xlfn._xlws.FILTER(Table1[Motor challenge],Table1[Task]=AI46,"FutureTask")))</f>
        <v>Nella media</v>
      </c>
      <c r="AK46" s="27" t="str" cm="1">
        <f t="array" ref="AK46">_xlfn.TOROW(_xlfn.UNIQUE(_xlfn._xlws.FILTER(Table1[Process challenge],Table1[Task]=AI46,"FutureTask")))</f>
        <v>Poco sopra la media</v>
      </c>
      <c r="AL46" s="7">
        <v>0</v>
      </c>
      <c r="AM46" s="34">
        <v>4</v>
      </c>
    </row>
    <row r="47" spans="2:39" x14ac:dyDescent="0.2">
      <c r="B47" s="4" t="s">
        <v>192</v>
      </c>
      <c r="C47" s="13" t="s">
        <v>194</v>
      </c>
      <c r="D47" s="13" t="s">
        <v>207</v>
      </c>
      <c r="E47" t="s">
        <v>266</v>
      </c>
      <c r="F47" t="s">
        <v>266</v>
      </c>
      <c r="P47" s="29">
        <v>10</v>
      </c>
      <c r="Q47" s="29">
        <v>10</v>
      </c>
      <c r="R47" s="5">
        <v>77</v>
      </c>
      <c r="S47" s="5">
        <v>9</v>
      </c>
      <c r="T47" s="5">
        <v>63</v>
      </c>
      <c r="U47" s="5">
        <v>9</v>
      </c>
      <c r="AI47" t="str">
        <v>Preparare la pasta con sugo di carne/insalata e bevanda</v>
      </c>
      <c r="AJ47" s="27" t="str" cm="1">
        <f t="array" ref="AJ47">_xlfn.TOROW(_xlfn.UNIQUE(_xlfn._xlws.FILTER(Table1[Motor challenge],Table1[Task]=AI47,"FutureTask")))</f>
        <v>Poco sopra la media</v>
      </c>
      <c r="AK47" s="28" t="str" cm="1">
        <f t="array" ref="AK47">_xlfn.TOROW(_xlfn.UNIQUE(_xlfn._xlws.FILTER(Table1[Process challenge],Table1[Task]=AI47,"FutureTask")))</f>
        <v>Sopra la media</v>
      </c>
      <c r="AL47" s="34">
        <v>2</v>
      </c>
      <c r="AM47" s="35">
        <v>8</v>
      </c>
    </row>
    <row r="48" spans="2:39" x14ac:dyDescent="0.2">
      <c r="B48" s="4" t="s">
        <v>192</v>
      </c>
      <c r="C48" s="13" t="s">
        <v>194</v>
      </c>
      <c r="D48" s="4" t="s">
        <v>208</v>
      </c>
      <c r="E48" t="s">
        <v>266</v>
      </c>
      <c r="F48" t="s">
        <v>267</v>
      </c>
      <c r="P48" s="29">
        <v>11</v>
      </c>
      <c r="Q48" s="29">
        <v>11</v>
      </c>
      <c r="R48" s="5">
        <v>81</v>
      </c>
      <c r="S48" s="5">
        <v>9</v>
      </c>
      <c r="T48" s="5">
        <v>65</v>
      </c>
      <c r="U48" s="5">
        <v>9</v>
      </c>
      <c r="AI48" t="str">
        <v>Preparare riso, zuppa e un contorno</v>
      </c>
      <c r="AJ48" s="27" t="str" cm="1">
        <f t="array" ref="AJ48">_xlfn.TOROW(_xlfn.UNIQUE(_xlfn._xlws.FILTER(Table1[Motor challenge],Table1[Task]=AI48,"FutureTask")))</f>
        <v>Poco sopra la media</v>
      </c>
      <c r="AK48" s="27" t="str" cm="1">
        <f t="array" ref="AK48">_xlfn.TOROW(_xlfn.UNIQUE(_xlfn._xlws.FILTER(Table1[Process challenge],Table1[Task]=AI48,"FutureTask")))</f>
        <v>Poco sopra la media</v>
      </c>
      <c r="AL48" s="34">
        <v>2</v>
      </c>
      <c r="AM48" s="34">
        <v>4</v>
      </c>
    </row>
    <row r="49" spans="2:39" x14ac:dyDescent="0.2">
      <c r="B49" s="4" t="s">
        <v>192</v>
      </c>
      <c r="C49" s="13" t="s">
        <v>194</v>
      </c>
      <c r="D49" s="13" t="s">
        <v>209</v>
      </c>
      <c r="E49" t="s">
        <v>266</v>
      </c>
      <c r="F49" t="s">
        <v>267</v>
      </c>
      <c r="P49" s="29">
        <v>12</v>
      </c>
      <c r="Q49" s="29">
        <v>12</v>
      </c>
      <c r="R49" s="5">
        <v>83</v>
      </c>
      <c r="S49" s="5">
        <v>9</v>
      </c>
      <c r="T49" s="5">
        <v>67</v>
      </c>
      <c r="U49" s="5">
        <v>9</v>
      </c>
      <c r="AI49" t="str">
        <v>Preparare riso fritto</v>
      </c>
      <c r="AJ49" s="27" t="str" cm="1">
        <f t="array" ref="AJ49">_xlfn.TOROW(_xlfn.UNIQUE(_xlfn._xlws.FILTER(Table1[Motor challenge],Table1[Task]=AI49,"FutureTask")))</f>
        <v>Poco sopra la media</v>
      </c>
      <c r="AK49" s="28" t="str" cm="1">
        <f t="array" ref="AK49">_xlfn.TOROW(_xlfn.UNIQUE(_xlfn._xlws.FILTER(Table1[Process challenge],Table1[Task]=AI49,"FutureTask")))</f>
        <v>Sopra la media</v>
      </c>
      <c r="AL49" s="34">
        <v>2</v>
      </c>
      <c r="AM49" s="35">
        <v>8</v>
      </c>
    </row>
    <row r="50" spans="2:39" x14ac:dyDescent="0.2">
      <c r="B50" s="4" t="s">
        <v>192</v>
      </c>
      <c r="C50" s="18" t="s">
        <v>195</v>
      </c>
      <c r="D50" s="4" t="s">
        <v>250</v>
      </c>
      <c r="E50" t="s">
        <v>267</v>
      </c>
      <c r="F50" t="s">
        <v>267</v>
      </c>
      <c r="P50" s="29">
        <v>13</v>
      </c>
      <c r="Q50" s="29">
        <v>13</v>
      </c>
      <c r="R50" s="5">
        <v>83</v>
      </c>
      <c r="S50" s="5">
        <v>9</v>
      </c>
      <c r="T50" s="5">
        <v>70</v>
      </c>
      <c r="U50" s="5">
        <v>9</v>
      </c>
      <c r="AI50" t="str">
        <v>Preparare piatto/i asiatico/i con una ciotola di riso</v>
      </c>
      <c r="AJ50" s="27" t="str" cm="1">
        <f t="array" ref="AJ50">_xlfn.TOROW(_xlfn.UNIQUE(_xlfn._xlws.FILTER(Table1[Motor challenge],Table1[Task]=AI50,"FutureTask")))</f>
        <v>Poco sopra la media</v>
      </c>
      <c r="AK50" s="28" t="str" cm="1">
        <f t="array" ref="AK50">_xlfn.TOROW(_xlfn.UNIQUE(_xlfn._xlws.FILTER(Table1[Process challenge],Table1[Task]=AI50,"FutureTask")))</f>
        <v>Sopra la media</v>
      </c>
      <c r="AL50" s="34">
        <v>2</v>
      </c>
      <c r="AM50" s="35">
        <v>8</v>
      </c>
    </row>
    <row r="51" spans="2:39" x14ac:dyDescent="0.2">
      <c r="B51" s="4" t="s">
        <v>192</v>
      </c>
      <c r="C51" s="13" t="s">
        <v>196</v>
      </c>
      <c r="D51" s="13" t="s">
        <v>197</v>
      </c>
      <c r="E51" t="s">
        <v>266</v>
      </c>
      <c r="F51" t="s">
        <v>146</v>
      </c>
      <c r="P51" s="29">
        <v>14</v>
      </c>
      <c r="Q51" s="29">
        <v>14</v>
      </c>
      <c r="R51" s="5">
        <v>85</v>
      </c>
      <c r="S51" s="5">
        <v>9</v>
      </c>
      <c r="T51" s="5">
        <v>70</v>
      </c>
      <c r="U51" s="5">
        <v>9</v>
      </c>
      <c r="AI51" t="str">
        <v>Preparare le polpette, i contorni e bevanda</v>
      </c>
      <c r="AJ51" s="28" t="str" cm="1">
        <f t="array" ref="AJ51">_xlfn.TOROW(_xlfn.UNIQUE(_xlfn._xlws.FILTER(Table1[Motor challenge],Table1[Task]=AI51,"FutureTask")))</f>
        <v>Sopra la media</v>
      </c>
      <c r="AK51" s="28" t="str" cm="1">
        <f t="array" ref="AK51">_xlfn.TOROW(_xlfn.UNIQUE(_xlfn._xlws.FILTER(Table1[Process challenge],Table1[Task]=AI51,"FutureTask")))</f>
        <v>Sopra la media</v>
      </c>
      <c r="AL51" s="35">
        <v>4</v>
      </c>
      <c r="AM51" s="35">
        <v>8</v>
      </c>
    </row>
    <row r="52" spans="2:39" x14ac:dyDescent="0.2">
      <c r="B52" s="4" t="s">
        <v>192</v>
      </c>
      <c r="C52" s="13" t="s">
        <v>196</v>
      </c>
      <c r="D52" s="4" t="s">
        <v>198</v>
      </c>
      <c r="E52" t="s">
        <v>146</v>
      </c>
      <c r="F52" t="s">
        <v>266</v>
      </c>
      <c r="P52" s="29">
        <v>15</v>
      </c>
      <c r="Q52" s="29">
        <v>15</v>
      </c>
      <c r="R52" s="5">
        <v>85</v>
      </c>
      <c r="S52" s="5">
        <v>9</v>
      </c>
      <c r="T52" s="5">
        <v>72</v>
      </c>
      <c r="U52" s="5">
        <v>9</v>
      </c>
      <c r="AI52" t="str">
        <v>Preparare verdure da usare o consumare più tardi</v>
      </c>
      <c r="AJ52" s="27" t="str" cm="1">
        <f t="array" ref="AJ52">_xlfn.TOROW(_xlfn.UNIQUE(_xlfn._xlws.FILTER(Table1[Motor challenge],Table1[Task]=AI52,"FutureTask")))</f>
        <v>Poco sopra la media</v>
      </c>
      <c r="AK52" s="26" t="str" cm="1">
        <f t="array" ref="AK52">_xlfn.TOROW(_xlfn.UNIQUE(_xlfn._xlws.FILTER(Table1[Process challenge],Table1[Task]=AI52,"FutureTask")))</f>
        <v>Nella media</v>
      </c>
      <c r="AL52" s="34">
        <v>2</v>
      </c>
      <c r="AM52" s="7">
        <v>0</v>
      </c>
    </row>
    <row r="53" spans="2:39" x14ac:dyDescent="0.2">
      <c r="B53" s="4" t="s">
        <v>192</v>
      </c>
      <c r="C53" s="13" t="s">
        <v>196</v>
      </c>
      <c r="D53" s="13" t="s">
        <v>199</v>
      </c>
      <c r="E53" t="s">
        <v>146</v>
      </c>
      <c r="F53" t="s">
        <v>266</v>
      </c>
      <c r="P53" s="29">
        <v>16</v>
      </c>
      <c r="Q53" s="29">
        <v>17</v>
      </c>
      <c r="R53" s="5">
        <v>88</v>
      </c>
      <c r="S53" s="5">
        <v>9</v>
      </c>
      <c r="T53" s="5">
        <v>74</v>
      </c>
      <c r="U53" s="5">
        <v>9</v>
      </c>
      <c r="AI53" t="str">
        <v>Preparare il sugo di pomodoro per la pasta</v>
      </c>
      <c r="AJ53" s="26" t="str" cm="1">
        <f t="array" ref="AJ53">_xlfn.TOROW(_xlfn.UNIQUE(_xlfn._xlws.FILTER(Table1[Motor challenge],Table1[Task]=AI53,"FutureTask")))</f>
        <v>Nella media</v>
      </c>
      <c r="AK53" s="27" t="str" cm="1">
        <f t="array" ref="AK53">_xlfn.TOROW(_xlfn.UNIQUE(_xlfn._xlws.FILTER(Table1[Process challenge],Table1[Task]=AI53,"FutureTask")))</f>
        <v>Poco sopra la media</v>
      </c>
      <c r="AL53" s="7">
        <v>0</v>
      </c>
      <c r="AM53" s="34">
        <v>4</v>
      </c>
    </row>
    <row r="54" spans="2:39" x14ac:dyDescent="0.2">
      <c r="B54" s="4" t="s">
        <v>192</v>
      </c>
      <c r="C54" s="13" t="s">
        <v>196</v>
      </c>
      <c r="D54" s="240" t="s">
        <v>282</v>
      </c>
      <c r="E54" t="s">
        <v>146</v>
      </c>
      <c r="F54" t="s">
        <v>266</v>
      </c>
      <c r="P54" s="29">
        <v>18</v>
      </c>
      <c r="Q54" s="29">
        <v>24</v>
      </c>
      <c r="R54" s="5">
        <v>88</v>
      </c>
      <c r="S54" s="5">
        <v>9</v>
      </c>
      <c r="T54" s="5">
        <v>77</v>
      </c>
      <c r="U54" s="5">
        <v>9</v>
      </c>
      <c r="AI54" t="str">
        <v xml:space="preserve">Preparare un pranzo al sacco </v>
      </c>
      <c r="AJ54" s="26" t="str" cm="1">
        <f t="array" ref="AJ54">_xlfn.TOROW(_xlfn.UNIQUE(_xlfn._xlws.FILTER(Table1[Motor challenge],Table1[Task]=AI54,"FutureTask")))</f>
        <v>Nella media</v>
      </c>
      <c r="AK54" s="27" t="str" cm="1">
        <f t="array" ref="AK54">_xlfn.TOROW(_xlfn.UNIQUE(_xlfn._xlws.FILTER(Table1[Process challenge],Table1[Task]=AI54,"FutureTask")))</f>
        <v>Poco sopra la media</v>
      </c>
      <c r="AL54" s="7">
        <v>0</v>
      </c>
      <c r="AM54" s="34">
        <v>4</v>
      </c>
    </row>
    <row r="55" spans="2:39" x14ac:dyDescent="0.2">
      <c r="B55" s="4" t="s">
        <v>192</v>
      </c>
      <c r="C55" s="13" t="s">
        <v>196</v>
      </c>
      <c r="D55" s="13" t="s">
        <v>200</v>
      </c>
      <c r="E55" t="s">
        <v>146</v>
      </c>
      <c r="F55" t="s">
        <v>146</v>
      </c>
      <c r="P55" s="29">
        <v>25</v>
      </c>
      <c r="Q55" s="29">
        <v>29</v>
      </c>
      <c r="R55" s="5">
        <v>88</v>
      </c>
      <c r="S55" s="5">
        <v>9</v>
      </c>
      <c r="T55" s="5">
        <v>79</v>
      </c>
      <c r="U55" s="5">
        <v>9</v>
      </c>
      <c r="AI55" t="str">
        <v xml:space="preserve">Preparare un pranzo nordico e apparecchiare la tavola </v>
      </c>
      <c r="AJ55" s="26" t="str" cm="1">
        <f t="array" ref="AJ55">_xlfn.TOROW(_xlfn.UNIQUE(_xlfn._xlws.FILTER(Table1[Motor challenge],Table1[Task]=AI55,"FutureTask")))</f>
        <v>Nella media</v>
      </c>
      <c r="AK55" s="27" t="str" cm="1">
        <f t="array" ref="AK55">_xlfn.TOROW(_xlfn.UNIQUE(_xlfn._xlws.FILTER(Table1[Process challenge],Table1[Task]=AI55,"FutureTask")))</f>
        <v>Poco sopra la media</v>
      </c>
      <c r="AL55" s="7">
        <v>0</v>
      </c>
      <c r="AM55" s="34">
        <v>4</v>
      </c>
    </row>
    <row r="56" spans="2:39" x14ac:dyDescent="0.2">
      <c r="B56" s="4" t="s">
        <v>192</v>
      </c>
      <c r="C56" s="13" t="s">
        <v>196</v>
      </c>
      <c r="D56" s="4" t="s">
        <v>201</v>
      </c>
      <c r="E56" t="s">
        <v>146</v>
      </c>
      <c r="F56" t="s">
        <v>266</v>
      </c>
      <c r="P56" s="29">
        <v>30</v>
      </c>
      <c r="Q56" s="29">
        <v>49</v>
      </c>
      <c r="R56" s="5">
        <v>89</v>
      </c>
      <c r="S56" s="5">
        <v>9</v>
      </c>
      <c r="T56" s="5">
        <v>79</v>
      </c>
      <c r="U56" s="5">
        <v>9</v>
      </c>
      <c r="AI56" t="str">
        <v xml:space="preserve">Preparare platani maturi fritti </v>
      </c>
      <c r="AJ56" s="26" t="str" cm="1">
        <f t="array" ref="AJ56">_xlfn.TOROW(_xlfn.UNIQUE(_xlfn._xlws.FILTER(Table1[Motor challenge],Table1[Task]=AI56,"FutureTask")))</f>
        <v>Nella media</v>
      </c>
      <c r="AK56" s="26" t="str" cm="1">
        <f t="array" ref="AK56">_xlfn.TOROW(_xlfn.UNIQUE(_xlfn._xlws.FILTER(Table1[Process challenge],Table1[Task]=AI56,"FutureTask")))</f>
        <v>Nella media</v>
      </c>
      <c r="AL56" s="7">
        <v>0</v>
      </c>
      <c r="AM56" s="7">
        <v>0</v>
      </c>
    </row>
    <row r="57" spans="2:39" x14ac:dyDescent="0.2">
      <c r="B57" s="4" t="s">
        <v>192</v>
      </c>
      <c r="C57" s="13" t="s">
        <v>196</v>
      </c>
      <c r="D57" s="241" t="s">
        <v>285</v>
      </c>
      <c r="E57" t="s">
        <v>266</v>
      </c>
      <c r="F57" t="s">
        <v>267</v>
      </c>
      <c r="P57" s="29">
        <v>50</v>
      </c>
      <c r="Q57" s="29">
        <v>59</v>
      </c>
      <c r="R57" s="5">
        <v>88</v>
      </c>
      <c r="S57" s="5">
        <v>9</v>
      </c>
      <c r="T57" s="5">
        <v>79</v>
      </c>
      <c r="U57" s="5">
        <v>9</v>
      </c>
      <c r="AI57" t="str">
        <v>Preparare platani verdi fritti (“tostones")</v>
      </c>
      <c r="AJ57" s="26" t="str" cm="1">
        <f t="array" ref="AJ57">_xlfn.TOROW(_xlfn.UNIQUE(_xlfn._xlws.FILTER(Table1[Motor challenge],Table1[Task]=AI57,"FutureTask")))</f>
        <v>Nella media</v>
      </c>
      <c r="AK57" s="27" t="str" cm="1">
        <f t="array" ref="AK57">_xlfn.TOROW(_xlfn.UNIQUE(_xlfn._xlws.FILTER(Table1[Process challenge],Table1[Task]=AI57,"FutureTask")))</f>
        <v>Poco sopra la media</v>
      </c>
      <c r="AL57" s="7">
        <v>0</v>
      </c>
      <c r="AM57" s="34">
        <v>4</v>
      </c>
    </row>
    <row r="58" spans="2:39" x14ac:dyDescent="0.2">
      <c r="B58" s="4" t="s">
        <v>192</v>
      </c>
      <c r="C58" s="18" t="s">
        <v>204</v>
      </c>
      <c r="D58" s="240" t="s">
        <v>286</v>
      </c>
      <c r="E58" t="s">
        <v>146</v>
      </c>
      <c r="F58" t="s">
        <v>146</v>
      </c>
      <c r="P58" s="29">
        <v>60</v>
      </c>
      <c r="Q58" s="29">
        <v>64</v>
      </c>
      <c r="R58" s="5">
        <v>86</v>
      </c>
      <c r="S58" s="5">
        <v>9</v>
      </c>
      <c r="T58" s="5">
        <v>77</v>
      </c>
      <c r="U58" s="5">
        <v>9</v>
      </c>
      <c r="AI58" t="str">
        <v>Cuocere una torta, muffins o brownie da un preparato</v>
      </c>
      <c r="AJ58" s="27" t="str" cm="1">
        <f t="array" ref="AJ58">_xlfn.TOROW(_xlfn.UNIQUE(_xlfn._xlws.FILTER(Table1[Motor challenge],Table1[Task]=AI58,"FutureTask")))</f>
        <v>Poco sopra la media</v>
      </c>
      <c r="AK58" s="28" t="str" cm="1">
        <f t="array" ref="AK58">_xlfn.TOROW(_xlfn.UNIQUE(_xlfn._xlws.FILTER(Table1[Process challenge],Table1[Task]=AI58,"FutureTask")))</f>
        <v>Sopra la media</v>
      </c>
      <c r="AL58" s="34">
        <v>2</v>
      </c>
      <c r="AM58" s="35">
        <v>8</v>
      </c>
    </row>
    <row r="59" spans="2:39" x14ac:dyDescent="0.2">
      <c r="B59" s="4" t="s">
        <v>192</v>
      </c>
      <c r="C59" s="18" t="s">
        <v>204</v>
      </c>
      <c r="D59" s="4" t="s">
        <v>212</v>
      </c>
      <c r="E59" t="s">
        <v>266</v>
      </c>
      <c r="F59" t="s">
        <v>267</v>
      </c>
      <c r="P59" s="29">
        <v>65</v>
      </c>
      <c r="Q59" s="29">
        <v>69</v>
      </c>
      <c r="R59" s="5">
        <v>85</v>
      </c>
      <c r="S59" s="5">
        <v>9</v>
      </c>
      <c r="T59" s="5">
        <v>77</v>
      </c>
      <c r="U59" s="5">
        <v>9</v>
      </c>
      <c r="AI59" t="str">
        <v>Grigliare carne/verdure su una griglia a gas all’aperto</v>
      </c>
      <c r="AJ59" s="26" t="str" cm="1">
        <f t="array" ref="AJ59">_xlfn.TOROW(_xlfn.UNIQUE(_xlfn._xlws.FILTER(Table1[Motor challenge],Table1[Task]=AI59,"FutureTask")))</f>
        <v>Nella media</v>
      </c>
      <c r="AK59" s="26" t="str" cm="1">
        <f t="array" ref="AK59">_xlfn.TOROW(_xlfn.UNIQUE(_xlfn._xlws.FILTER(Table1[Process challenge],Table1[Task]=AI59,"FutureTask")))</f>
        <v>Nella media</v>
      </c>
      <c r="AL59" s="7">
        <v>0</v>
      </c>
      <c r="AM59" s="7">
        <v>0</v>
      </c>
    </row>
    <row r="60" spans="2:39" x14ac:dyDescent="0.2">
      <c r="B60" s="12" t="s">
        <v>210</v>
      </c>
      <c r="C60" s="16" t="s">
        <v>214</v>
      </c>
      <c r="D60" s="12" t="s">
        <v>213</v>
      </c>
      <c r="E60" t="s">
        <v>146</v>
      </c>
      <c r="F60" t="s">
        <v>265</v>
      </c>
      <c r="P60" s="29">
        <v>70</v>
      </c>
      <c r="Q60" s="29">
        <v>74</v>
      </c>
      <c r="R60" s="5">
        <v>81</v>
      </c>
      <c r="S60" s="5">
        <v>9</v>
      </c>
      <c r="T60" s="5">
        <v>74</v>
      </c>
      <c r="U60" s="5">
        <v>9</v>
      </c>
      <c r="AI60" t="str">
        <v>Grigliare carne/verdure su una griglia a carbonella o a legna</v>
      </c>
      <c r="AJ60" s="27" t="str" cm="1">
        <f t="array" ref="AJ60">_xlfn.TOROW(_xlfn.UNIQUE(_xlfn._xlws.FILTER(Table1[Motor challenge],Table1[Task]=AI60,"FutureTask")))</f>
        <v>Poco sopra la media</v>
      </c>
      <c r="AK60" s="28" t="str" cm="1">
        <f t="array" ref="AK60">_xlfn.TOROW(_xlfn.UNIQUE(_xlfn._xlws.FILTER(Table1[Process challenge],Table1[Task]=AI60,"FutureTask")))</f>
        <v>Sopra la media</v>
      </c>
      <c r="AL60" s="34">
        <v>2</v>
      </c>
      <c r="AM60" s="35">
        <v>8</v>
      </c>
    </row>
    <row r="61" spans="2:39" x14ac:dyDescent="0.2">
      <c r="B61" s="12" t="s">
        <v>210</v>
      </c>
      <c r="C61" s="16" t="s">
        <v>214</v>
      </c>
      <c r="D61" s="241" t="s">
        <v>287</v>
      </c>
      <c r="E61" t="s">
        <v>146</v>
      </c>
      <c r="F61" t="s">
        <v>146</v>
      </c>
      <c r="P61" s="29">
        <v>75</v>
      </c>
      <c r="Q61" s="29">
        <v>79</v>
      </c>
      <c r="R61" s="5">
        <v>79</v>
      </c>
      <c r="S61" s="5">
        <v>9</v>
      </c>
      <c r="T61" s="5">
        <v>72</v>
      </c>
      <c r="U61" s="5">
        <v>9</v>
      </c>
      <c r="AI61" t="str">
        <v>Spazzare il pavimento</v>
      </c>
      <c r="AJ61" s="26" t="str" cm="1">
        <f t="array" ref="AJ61">_xlfn.TOROW(_xlfn.UNIQUE(_xlfn._xlws.FILTER(Table1[Motor challenge],Table1[Task]=AI61,"FutureTask")))</f>
        <v>Nella media</v>
      </c>
      <c r="AK61" s="25" t="str" cm="1">
        <f t="array" ref="AK61">_xlfn.TOROW(_xlfn.UNIQUE(_xlfn._xlws.FILTER(Table1[Process challenge],Table1[Task]=AI61,"FutureTask")))</f>
        <v>Poco sotto la media</v>
      </c>
      <c r="AL61" s="7">
        <v>0</v>
      </c>
      <c r="AM61" s="33">
        <v>-4</v>
      </c>
    </row>
    <row r="62" spans="2:39" x14ac:dyDescent="0.2">
      <c r="B62" s="12" t="s">
        <v>210</v>
      </c>
      <c r="C62" s="16" t="s">
        <v>214</v>
      </c>
      <c r="D62" s="240" t="s">
        <v>288</v>
      </c>
      <c r="E62" t="s">
        <v>266</v>
      </c>
      <c r="F62" t="s">
        <v>146</v>
      </c>
      <c r="P62" s="29">
        <v>80</v>
      </c>
      <c r="Q62" s="29">
        <v>84</v>
      </c>
      <c r="R62" s="5">
        <v>77</v>
      </c>
      <c r="S62" s="5">
        <v>9</v>
      </c>
      <c r="T62" s="5">
        <v>72</v>
      </c>
      <c r="U62" s="5">
        <v>9</v>
      </c>
      <c r="AI62" t="str">
        <v>Pulire il pavimento con mocio asciutto o umido a spruzzo</v>
      </c>
      <c r="AJ62" s="26" t="str" cm="1">
        <f t="array" ref="AJ62">_xlfn.TOROW(_xlfn.UNIQUE(_xlfn._xlws.FILTER(Table1[Motor challenge],Table1[Task]=AI62,"FutureTask")))</f>
        <v>Nella media</v>
      </c>
      <c r="AK62" s="26" t="str" cm="1">
        <f t="array" ref="AK62">_xlfn.TOROW(_xlfn.UNIQUE(_xlfn._xlws.FILTER(Table1[Process challenge],Table1[Task]=AI62,"FutureTask")))</f>
        <v>Nella media</v>
      </c>
      <c r="AL62" s="7">
        <v>0</v>
      </c>
      <c r="AM62" s="7">
        <v>0</v>
      </c>
    </row>
    <row r="63" spans="2:39" x14ac:dyDescent="0.2">
      <c r="B63" s="12" t="s">
        <v>210</v>
      </c>
      <c r="C63" s="16" t="s">
        <v>214</v>
      </c>
      <c r="D63" s="14" t="s">
        <v>271</v>
      </c>
      <c r="E63" t="s">
        <v>266</v>
      </c>
      <c r="F63" t="s">
        <v>146</v>
      </c>
      <c r="P63" s="29">
        <v>85</v>
      </c>
      <c r="Q63" s="29">
        <v>110</v>
      </c>
      <c r="R63" s="5">
        <v>77</v>
      </c>
      <c r="S63" s="5">
        <v>9</v>
      </c>
      <c r="T63" s="5">
        <v>72</v>
      </c>
      <c r="U63" s="5">
        <v>9</v>
      </c>
      <c r="AI63" t="str">
        <v>Lavare il pavimento con mocio bagnato</v>
      </c>
      <c r="AJ63" s="27" t="str" cm="1">
        <f t="array" ref="AJ63">_xlfn.TOROW(_xlfn.UNIQUE(_xlfn._xlws.FILTER(Table1[Motor challenge],Table1[Task]=AI63,"FutureTask")))</f>
        <v>Poco sopra la media</v>
      </c>
      <c r="AK63" s="26" t="str" cm="1">
        <f t="array" ref="AK63">_xlfn.TOROW(_xlfn.UNIQUE(_xlfn._xlws.FILTER(Table1[Process challenge],Table1[Task]=AI63,"FutureTask")))</f>
        <v>Nella media</v>
      </c>
      <c r="AL63" s="34">
        <v>2</v>
      </c>
      <c r="AM63" s="7">
        <v>0</v>
      </c>
    </row>
    <row r="64" spans="2:39" x14ac:dyDescent="0.2">
      <c r="B64" s="12" t="s">
        <v>210</v>
      </c>
      <c r="C64" s="16" t="s">
        <v>214</v>
      </c>
      <c r="D64" s="12" t="s">
        <v>272</v>
      </c>
      <c r="E64" t="s">
        <v>267</v>
      </c>
      <c r="F64" t="s">
        <v>266</v>
      </c>
      <c r="AI64" t="str">
        <v>Passare l’aspirapolvere</v>
      </c>
      <c r="AJ64" s="27" t="str" cm="1">
        <f t="array" ref="AJ64">_xlfn.TOROW(_xlfn.UNIQUE(_xlfn._xlws.FILTER(Table1[Motor challenge],Table1[Task]=AI64,"FutureTask")))</f>
        <v>Poco sopra la media</v>
      </c>
      <c r="AK64" s="26" t="str" cm="1">
        <f t="array" ref="AK64">_xlfn.TOROW(_xlfn.UNIQUE(_xlfn._xlws.FILTER(Table1[Process challenge],Table1[Task]=AI64,"FutureTask")))</f>
        <v>Nella media</v>
      </c>
      <c r="AL64" s="34">
        <v>2</v>
      </c>
      <c r="AM64" s="7">
        <v>0</v>
      </c>
    </row>
    <row r="65" spans="2:39" x14ac:dyDescent="0.2">
      <c r="B65" s="12" t="s">
        <v>210</v>
      </c>
      <c r="C65" s="12" t="s">
        <v>215</v>
      </c>
      <c r="D65" s="12" t="s">
        <v>218</v>
      </c>
      <c r="E65" t="s">
        <v>266</v>
      </c>
      <c r="F65" t="s">
        <v>266</v>
      </c>
      <c r="AI65" t="str">
        <v>Passare l’aspirapolvere in due stanze su livelli diversi</v>
      </c>
      <c r="AJ65" s="28" t="str" cm="1">
        <f t="array" ref="AJ65">_xlfn.TOROW(_xlfn.UNIQUE(_xlfn._xlws.FILTER(Table1[Motor challenge],Table1[Task]=AI65,"FutureTask")))</f>
        <v>Sopra la media</v>
      </c>
      <c r="AK65" s="27" t="str" cm="1">
        <f t="array" ref="AK65">_xlfn.TOROW(_xlfn.UNIQUE(_xlfn._xlws.FILTER(Table1[Process challenge],Table1[Task]=AI65,"FutureTask")))</f>
        <v>Poco sopra la media</v>
      </c>
      <c r="AL65" s="35">
        <v>4</v>
      </c>
      <c r="AM65" s="34">
        <v>4</v>
      </c>
    </row>
    <row r="66" spans="2:39" x14ac:dyDescent="0.2">
      <c r="B66" s="12" t="s">
        <v>210</v>
      </c>
      <c r="C66" s="16" t="s">
        <v>216</v>
      </c>
      <c r="D66" s="12" t="s">
        <v>219</v>
      </c>
      <c r="E66" t="s">
        <v>146</v>
      </c>
      <c r="F66" t="s">
        <v>146</v>
      </c>
      <c r="AI66" t="str">
        <v xml:space="preserve">Pulire l’intero bagno  </v>
      </c>
      <c r="AJ66" s="27" t="str" cm="1">
        <f t="array" ref="AJ66">_xlfn.TOROW(_xlfn.UNIQUE(_xlfn._xlws.FILTER(Table1[Motor challenge],Table1[Task]=AI66,"FutureTask")))</f>
        <v>Poco sopra la media</v>
      </c>
      <c r="AK66" s="27" t="str" cm="1">
        <f t="array" ref="AK66">_xlfn.TOROW(_xlfn.UNIQUE(_xlfn._xlws.FILTER(Table1[Process challenge],Table1[Task]=AI66,"FutureTask")))</f>
        <v>Poco sopra la media</v>
      </c>
      <c r="AL66" s="34">
        <v>2</v>
      </c>
      <c r="AM66" s="34">
        <v>4</v>
      </c>
    </row>
    <row r="67" spans="2:39" x14ac:dyDescent="0.2">
      <c r="B67" s="12" t="s">
        <v>210</v>
      </c>
      <c r="C67" s="12" t="s">
        <v>217</v>
      </c>
      <c r="D67" s="12" t="s">
        <v>220</v>
      </c>
      <c r="E67" t="s">
        <v>265</v>
      </c>
      <c r="F67" t="s">
        <v>265</v>
      </c>
      <c r="AI67" t="str">
        <v xml:space="preserve">Lavare l’interno delle finestre </v>
      </c>
      <c r="AJ67" s="26" t="str" cm="1">
        <f t="array" ref="AJ67">_xlfn.TOROW(_xlfn.UNIQUE(_xlfn._xlws.FILTER(Table1[Motor challenge],Table1[Task]=AI67,"FutureTask")))</f>
        <v>Nella media</v>
      </c>
      <c r="AK67" s="26" t="str" cm="1">
        <f t="array" ref="AK67">_xlfn.TOROW(_xlfn.UNIQUE(_xlfn._xlws.FILTER(Table1[Process challenge],Table1[Task]=AI67,"FutureTask")))</f>
        <v>Nella media</v>
      </c>
      <c r="AL67" s="7">
        <v>0</v>
      </c>
      <c r="AM67" s="7">
        <v>0</v>
      </c>
    </row>
    <row r="68" spans="2:39" x14ac:dyDescent="0.2">
      <c r="B68" s="12" t="s">
        <v>210</v>
      </c>
      <c r="C68" s="12" t="s">
        <v>217</v>
      </c>
      <c r="D68" s="12" t="s">
        <v>276</v>
      </c>
      <c r="E68" t="s">
        <v>265</v>
      </c>
      <c r="F68" t="s">
        <v>265</v>
      </c>
      <c r="AI68" t="str">
        <v>Piegare la biancheria</v>
      </c>
      <c r="AJ68" s="25" t="str" cm="1">
        <f t="array" ref="AJ68">_xlfn.TOROW(_xlfn.UNIQUE(_xlfn._xlws.FILTER(Table1[Motor challenge],Table1[Task]=AI68,"FutureTask")))</f>
        <v>Poco sotto la media</v>
      </c>
      <c r="AK68" s="25" t="str" cm="1">
        <f t="array" ref="AK68">_xlfn.TOROW(_xlfn.UNIQUE(_xlfn._xlws.FILTER(Table1[Process challenge],Table1[Task]=AI68,"FutureTask")))</f>
        <v>Poco sotto la media</v>
      </c>
      <c r="AL68" s="33">
        <v>-2</v>
      </c>
      <c r="AM68" s="33">
        <v>-4</v>
      </c>
    </row>
    <row r="69" spans="2:39" x14ac:dyDescent="0.2">
      <c r="B69" s="12" t="s">
        <v>210</v>
      </c>
      <c r="C69" s="12" t="s">
        <v>217</v>
      </c>
      <c r="D69" s="12" t="s">
        <v>227</v>
      </c>
      <c r="E69" t="s">
        <v>146</v>
      </c>
      <c r="F69" t="s">
        <v>265</v>
      </c>
      <c r="AI69" t="str">
        <v>Caricare e avviare la lavatrice</v>
      </c>
      <c r="AJ69" s="25" t="str" cm="1">
        <f t="array" ref="AJ69">_xlfn.TOROW(_xlfn.UNIQUE(_xlfn._xlws.FILTER(Table1[Motor challenge],Table1[Task]=AI69,"FutureTask")))</f>
        <v>Poco sotto la media</v>
      </c>
      <c r="AK69" s="25" t="str" cm="1">
        <f t="array" ref="AK69">_xlfn.TOROW(_xlfn.UNIQUE(_xlfn._xlws.FILTER(Table1[Process challenge],Table1[Task]=AI69,"FutureTask")))</f>
        <v>Poco sotto la media</v>
      </c>
      <c r="AL69" s="33">
        <v>-2</v>
      </c>
      <c r="AM69" s="33">
        <v>-4</v>
      </c>
    </row>
    <row r="70" spans="2:39" x14ac:dyDescent="0.2">
      <c r="B70" s="12" t="s">
        <v>210</v>
      </c>
      <c r="C70" s="12" t="s">
        <v>217</v>
      </c>
      <c r="D70" s="12" t="s">
        <v>221</v>
      </c>
      <c r="E70" t="s">
        <v>146</v>
      </c>
      <c r="F70" t="s">
        <v>265</v>
      </c>
      <c r="AI70" t="str">
        <v>Lavare il bucato a mano</v>
      </c>
      <c r="AJ70" s="26" t="str" cm="1">
        <f t="array" ref="AJ70">_xlfn.TOROW(_xlfn.UNIQUE(_xlfn._xlws.FILTER(Table1[Motor challenge],Table1[Task]=AI70,"FutureTask")))</f>
        <v>Nella media</v>
      </c>
      <c r="AK70" s="25" t="str" cm="1">
        <f t="array" ref="AK70">_xlfn.TOROW(_xlfn.UNIQUE(_xlfn._xlws.FILTER(Table1[Process challenge],Table1[Task]=AI70,"FutureTask")))</f>
        <v>Poco sotto la media</v>
      </c>
      <c r="AL70" s="7">
        <v>0</v>
      </c>
      <c r="AM70" s="33">
        <v>-4</v>
      </c>
    </row>
    <row r="71" spans="2:39" x14ac:dyDescent="0.2">
      <c r="B71" s="12" t="s">
        <v>210</v>
      </c>
      <c r="C71" s="12" t="s">
        <v>217</v>
      </c>
      <c r="D71" s="12" t="s">
        <v>273</v>
      </c>
      <c r="E71" t="s">
        <v>265</v>
      </c>
      <c r="F71" t="s">
        <v>146</v>
      </c>
      <c r="AI71" t="str">
        <v xml:space="preserve">Stendere il bucato ad asciugare </v>
      </c>
      <c r="AJ71" s="26" t="str" cm="1">
        <f t="array" ref="AJ71">_xlfn.TOROW(_xlfn.UNIQUE(_xlfn._xlws.FILTER(Table1[Motor challenge],Table1[Task]=AI71,"FutureTask")))</f>
        <v>Nella media</v>
      </c>
      <c r="AK71" s="25" t="str" cm="1">
        <f t="array" ref="AK71">_xlfn.TOROW(_xlfn.UNIQUE(_xlfn._xlws.FILTER(Table1[Process challenge],Table1[Task]=AI71,"FutureTask")))</f>
        <v>Poco sotto la media</v>
      </c>
      <c r="AL71" s="7">
        <v>0</v>
      </c>
      <c r="AM71" s="33">
        <v>-4</v>
      </c>
    </row>
    <row r="72" spans="2:39" x14ac:dyDescent="0.2">
      <c r="B72" s="12" t="s">
        <v>210</v>
      </c>
      <c r="C72" s="12" t="s">
        <v>217</v>
      </c>
      <c r="D72" s="12" t="s">
        <v>222</v>
      </c>
      <c r="E72" t="s">
        <v>146</v>
      </c>
      <c r="F72" t="s">
        <v>146</v>
      </c>
      <c r="AI72" t="str">
        <v>Stirare una camicia o blusa – asse già pronta</v>
      </c>
      <c r="AJ72" s="25" t="str" cm="1">
        <f t="array" ref="AJ72">_xlfn.TOROW(_xlfn.UNIQUE(_xlfn._xlws.FILTER(Table1[Motor challenge],Table1[Task]=AI72,"FutureTask")))</f>
        <v>Poco sotto la media</v>
      </c>
      <c r="AK72" s="26" t="str" cm="1">
        <f t="array" ref="AK72">_xlfn.TOROW(_xlfn.UNIQUE(_xlfn._xlws.FILTER(Table1[Process challenge],Table1[Task]=AI72,"FutureTask")))</f>
        <v>Nella media</v>
      </c>
      <c r="AL72" s="33">
        <v>-2</v>
      </c>
      <c r="AM72" s="7">
        <v>0</v>
      </c>
    </row>
    <row r="73" spans="2:39" x14ac:dyDescent="0.2">
      <c r="B73" s="12" t="s">
        <v>210</v>
      </c>
      <c r="C73" s="12" t="s">
        <v>217</v>
      </c>
      <c r="D73" s="12" t="s">
        <v>223</v>
      </c>
      <c r="E73" t="s">
        <v>266</v>
      </c>
      <c r="F73" t="s">
        <v>266</v>
      </c>
      <c r="AI73" t="str">
        <v xml:space="preserve">Stirare camicia o blusa – allestire l’asse </v>
      </c>
      <c r="AJ73" s="26" t="str" cm="1">
        <f t="array" ref="AJ73">_xlfn.TOROW(_xlfn.UNIQUE(_xlfn._xlws.FILTER(Table1[Motor challenge],Table1[Task]=AI73,"FutureTask")))</f>
        <v>Nella media</v>
      </c>
      <c r="AK73" s="26" t="str" cm="1">
        <f t="array" ref="AK73">_xlfn.TOROW(_xlfn.UNIQUE(_xlfn._xlws.FILTER(Table1[Process challenge],Table1[Task]=AI73,"FutureTask")))</f>
        <v>Nella media</v>
      </c>
      <c r="AL73" s="7">
        <v>0</v>
      </c>
      <c r="AM73" s="7">
        <v>0</v>
      </c>
    </row>
    <row r="74" spans="2:39" x14ac:dyDescent="0.2">
      <c r="B74" s="4" t="s">
        <v>224</v>
      </c>
      <c r="C74" s="18" t="s">
        <v>225</v>
      </c>
      <c r="D74" s="4" t="s">
        <v>251</v>
      </c>
      <c r="E74" t="s">
        <v>265</v>
      </c>
      <c r="F74" t="s">
        <v>265</v>
      </c>
      <c r="AI74" t="str">
        <v>Stirare e riporre tre capi</v>
      </c>
      <c r="AJ74" s="27" t="str" cm="1">
        <f t="array" ref="AJ74">_xlfn.TOROW(_xlfn.UNIQUE(_xlfn._xlws.FILTER(Table1[Motor challenge],Table1[Task]=AI74,"FutureTask")))</f>
        <v>Poco sopra la media</v>
      </c>
      <c r="AK74" s="27" t="str" cm="1">
        <f t="array" ref="AK74">_xlfn.TOROW(_xlfn.UNIQUE(_xlfn._xlws.FILTER(Table1[Process challenge],Table1[Task]=AI74,"FutureTask")))</f>
        <v>Poco sopra la media</v>
      </c>
      <c r="AL74" s="34">
        <v>2</v>
      </c>
      <c r="AM74" s="34">
        <v>4</v>
      </c>
    </row>
    <row r="75" spans="2:39" x14ac:dyDescent="0.2">
      <c r="B75" s="4" t="s">
        <v>224</v>
      </c>
      <c r="C75" s="18" t="s">
        <v>225</v>
      </c>
      <c r="D75" s="13" t="s">
        <v>252</v>
      </c>
      <c r="E75" t="s">
        <v>146</v>
      </c>
      <c r="F75" t="s">
        <v>146</v>
      </c>
      <c r="AI75" t="str">
        <v>Apparecchiare il tavola – stile standard</v>
      </c>
      <c r="AJ75" s="25" t="str" cm="1">
        <f t="array" ref="AJ75">_xlfn.TOROW(_xlfn.UNIQUE(_xlfn._xlws.FILTER(Table1[Motor challenge],Table1[Task]=AI75,"FutureTask")))</f>
        <v>Poco sotto la media</v>
      </c>
      <c r="AK75" s="25" t="str" cm="1">
        <f t="array" ref="AK75">_xlfn.TOROW(_xlfn.UNIQUE(_xlfn._xlws.FILTER(Table1[Process challenge],Table1[Task]=AI75,"FutureTask")))</f>
        <v>Poco sotto la media</v>
      </c>
      <c r="AL75" s="33">
        <v>-2</v>
      </c>
      <c r="AM75" s="33">
        <v>-4</v>
      </c>
    </row>
    <row r="76" spans="2:39" x14ac:dyDescent="0.2">
      <c r="B76" s="4" t="s">
        <v>224</v>
      </c>
      <c r="C76" s="4" t="s">
        <v>226</v>
      </c>
      <c r="D76" s="4" t="s">
        <v>228</v>
      </c>
      <c r="E76" t="s">
        <v>265</v>
      </c>
      <c r="F76" t="s">
        <v>265</v>
      </c>
      <c r="AI76" t="str">
        <v>Apparecchiare il tavola – stile svedese</v>
      </c>
      <c r="AJ76" s="26" t="str" cm="1">
        <f t="array" ref="AJ76">_xlfn.TOROW(_xlfn.UNIQUE(_xlfn._xlws.FILTER(Table1[Motor challenge],Table1[Task]=AI76,"FutureTask")))</f>
        <v>Nella media</v>
      </c>
      <c r="AK76" s="26" t="str" cm="1">
        <f t="array" ref="AK76">_xlfn.TOROW(_xlfn.UNIQUE(_xlfn._xlws.FILTER(Table1[Process challenge],Table1[Task]=AI76,"FutureTask")))</f>
        <v>Nella media</v>
      </c>
      <c r="AL76" s="7">
        <v>0</v>
      </c>
      <c r="AM76" s="7">
        <v>0</v>
      </c>
    </row>
    <row r="77" spans="2:39" x14ac:dyDescent="0.2">
      <c r="B77" s="4" t="s">
        <v>224</v>
      </c>
      <c r="C77" s="4" t="s">
        <v>226</v>
      </c>
      <c r="D77" s="4" t="s">
        <v>229</v>
      </c>
      <c r="E77" t="s">
        <v>146</v>
      </c>
      <c r="F77" t="s">
        <v>146</v>
      </c>
      <c r="AI77" t="str">
        <v>Lavare i piatti a mano</v>
      </c>
      <c r="AJ77" s="25" t="str" cm="1">
        <f t="array" ref="AJ77">_xlfn.TOROW(_xlfn.UNIQUE(_xlfn._xlws.FILTER(Table1[Motor challenge],Table1[Task]=AI77,"FutureTask")))</f>
        <v>Poco sotto la media</v>
      </c>
      <c r="AK77" s="25" t="str" cm="1">
        <f t="array" ref="AK77">_xlfn.TOROW(_xlfn.UNIQUE(_xlfn._xlws.FILTER(Table1[Process challenge],Table1[Task]=AI77,"FutureTask")))</f>
        <v>Poco sotto la media</v>
      </c>
      <c r="AL77" s="33">
        <v>-2</v>
      </c>
      <c r="AM77" s="33">
        <v>-4</v>
      </c>
    </row>
    <row r="78" spans="2:39" x14ac:dyDescent="0.2">
      <c r="B78" s="4" t="s">
        <v>224</v>
      </c>
      <c r="C78" s="4" t="s">
        <v>226</v>
      </c>
      <c r="D78" s="4" t="s">
        <v>230</v>
      </c>
      <c r="E78" t="s">
        <v>265</v>
      </c>
      <c r="F78" t="s">
        <v>146</v>
      </c>
      <c r="AI78" t="str">
        <v xml:space="preserve">Lavare i piatti a mano e riporli </v>
      </c>
      <c r="AJ78" s="26" t="str" cm="1">
        <f t="array" ref="AJ78">_xlfn.TOROW(_xlfn.UNIQUE(_xlfn._xlws.FILTER(Table1[Motor challenge],Table1[Task]=AI78,"FutureTask")))</f>
        <v>Nella media</v>
      </c>
      <c r="AK78" s="26" t="str" cm="1">
        <f t="array" ref="AK78">_xlfn.TOROW(_xlfn.UNIQUE(_xlfn._xlws.FILTER(Table1[Process challenge],Table1[Task]=AI78,"FutureTask")))</f>
        <v>Nella media</v>
      </c>
      <c r="AL78" s="7">
        <v>0</v>
      </c>
      <c r="AM78" s="7">
        <v>0</v>
      </c>
    </row>
    <row r="79" spans="2:39" x14ac:dyDescent="0.2">
      <c r="B79" s="4" t="s">
        <v>224</v>
      </c>
      <c r="C79" s="17" t="s">
        <v>231</v>
      </c>
      <c r="D79" s="13" t="s">
        <v>232</v>
      </c>
      <c r="E79" t="s">
        <v>265</v>
      </c>
      <c r="F79" t="s">
        <v>265</v>
      </c>
      <c r="AI79" t="str">
        <v>Svuotare la lavastoviglie e riporre i piatti</v>
      </c>
      <c r="AJ79" s="25" t="str" cm="1">
        <f t="array" ref="AJ79">_xlfn.TOROW(_xlfn.UNIQUE(_xlfn._xlws.FILTER(Table1[Motor challenge],Table1[Task]=AI79,"FutureTask")))</f>
        <v>Poco sotto la media</v>
      </c>
      <c r="AK79" s="26" t="str" cm="1">
        <f t="array" ref="AK79">_xlfn.TOROW(_xlfn.UNIQUE(_xlfn._xlws.FILTER(Table1[Process challenge],Table1[Task]=AI79,"FutureTask")))</f>
        <v>Nella media</v>
      </c>
      <c r="AL79" s="33">
        <v>-2</v>
      </c>
      <c r="AM79" s="7">
        <v>0</v>
      </c>
    </row>
    <row r="80" spans="2:39" x14ac:dyDescent="0.2">
      <c r="B80" s="4" t="s">
        <v>224</v>
      </c>
      <c r="C80" s="17" t="s">
        <v>231</v>
      </c>
      <c r="D80" s="4" t="s">
        <v>233</v>
      </c>
      <c r="E80" t="s">
        <v>146</v>
      </c>
      <c r="F80" t="s">
        <v>265</v>
      </c>
      <c r="AI80" t="str">
        <v>Dare cibo secco al cane o al gatto e cambiare l’acqua</v>
      </c>
      <c r="AJ80" s="25" t="str" cm="1">
        <f t="array" ref="AJ80">_xlfn.TOROW(_xlfn.UNIQUE(_xlfn._xlws.FILTER(Table1[Motor challenge],Table1[Task]=AI80,"FutureTask")))</f>
        <v>Poco sotto la media</v>
      </c>
      <c r="AK80" s="25" t="str" cm="1">
        <f t="array" ref="AK80">_xlfn.TOROW(_xlfn.UNIQUE(_xlfn._xlws.FILTER(Table1[Process challenge],Table1[Task]=AI80,"FutureTask")))</f>
        <v>Poco sotto la media</v>
      </c>
      <c r="AL80" s="33">
        <v>-2</v>
      </c>
      <c r="AM80" s="33">
        <v>-4</v>
      </c>
    </row>
    <row r="81" spans="2:39" x14ac:dyDescent="0.2">
      <c r="B81" s="4" t="s">
        <v>224</v>
      </c>
      <c r="C81" s="4" t="s">
        <v>234</v>
      </c>
      <c r="D81" s="4" t="s">
        <v>236</v>
      </c>
      <c r="E81" t="s">
        <v>146</v>
      </c>
      <c r="F81" t="s">
        <v>264</v>
      </c>
      <c r="AI81" t="str">
        <v>Dare cibo umido al cane o al gatto e cambiare l’acqua</v>
      </c>
      <c r="AJ81" s="26" t="str" cm="1">
        <f t="array" ref="AJ81">_xlfn.TOROW(_xlfn.UNIQUE(_xlfn._xlws.FILTER(Table1[Motor challenge],Table1[Task]=AI81,"FutureTask")))</f>
        <v>Nella media</v>
      </c>
      <c r="AK81" s="25" t="str" cm="1">
        <f t="array" ref="AK81">_xlfn.TOROW(_xlfn.UNIQUE(_xlfn._xlws.FILTER(Table1[Process challenge],Table1[Task]=AI81,"FutureTask")))</f>
        <v>Poco sotto la media</v>
      </c>
      <c r="AL81" s="7">
        <v>0</v>
      </c>
      <c r="AM81" s="33">
        <v>-4</v>
      </c>
    </row>
    <row r="82" spans="2:39" x14ac:dyDescent="0.2">
      <c r="B82" s="4" t="s">
        <v>224</v>
      </c>
      <c r="C82" s="4" t="s">
        <v>234</v>
      </c>
      <c r="D82" s="4" t="s">
        <v>237</v>
      </c>
      <c r="E82" t="s">
        <v>146</v>
      </c>
      <c r="F82" t="s">
        <v>265</v>
      </c>
      <c r="AI82" t="str">
        <v>Stendere la biancheria da letto sul pavimento – stile giapponese</v>
      </c>
      <c r="AJ82" s="26" t="str" cm="1">
        <f t="array" ref="AJ82">_xlfn.TOROW(_xlfn.UNIQUE(_xlfn._xlws.FILTER(Table1[Motor challenge],Table1[Task]=AI82,"FutureTask")))</f>
        <v>Nella media</v>
      </c>
      <c r="AK82" s="24" t="str" cm="1">
        <f t="array" ref="AK82">_xlfn.TOROW(_xlfn.UNIQUE(_xlfn._xlws.FILTER(Table1[Process challenge],Table1[Task]=AI82,"FutureTask")))</f>
        <v>Sotto la media</v>
      </c>
      <c r="AL82" s="7">
        <v>0</v>
      </c>
      <c r="AM82" s="32">
        <v>-8</v>
      </c>
    </row>
    <row r="83" spans="2:39" x14ac:dyDescent="0.2">
      <c r="B83" s="4" t="s">
        <v>224</v>
      </c>
      <c r="C83" s="4" t="s">
        <v>234</v>
      </c>
      <c r="D83" s="4" t="s">
        <v>238</v>
      </c>
      <c r="E83" t="s">
        <v>266</v>
      </c>
      <c r="F83" t="s">
        <v>146</v>
      </c>
      <c r="AI83" t="str">
        <v>Rifare il letto</v>
      </c>
      <c r="AJ83" s="26" t="str" cm="1">
        <f t="array" ref="AJ83">_xlfn.TOROW(_xlfn.UNIQUE(_xlfn._xlws.FILTER(Table1[Motor challenge],Table1[Task]=AI83,"FutureTask")))</f>
        <v>Nella media</v>
      </c>
      <c r="AK83" s="25" t="str" cm="1">
        <f t="array" ref="AK83">_xlfn.TOROW(_xlfn.UNIQUE(_xlfn._xlws.FILTER(Table1[Process challenge],Table1[Task]=AI83,"FutureTask")))</f>
        <v>Poco sotto la media</v>
      </c>
      <c r="AL83" s="7">
        <v>0</v>
      </c>
      <c r="AM83" s="33">
        <v>-4</v>
      </c>
    </row>
    <row r="84" spans="2:39" x14ac:dyDescent="0.2">
      <c r="B84" s="4" t="s">
        <v>224</v>
      </c>
      <c r="C84" s="18" t="s">
        <v>235</v>
      </c>
      <c r="D84" s="4" t="s">
        <v>274</v>
      </c>
      <c r="E84" t="s">
        <v>265</v>
      </c>
      <c r="F84" t="s">
        <v>265</v>
      </c>
      <c r="AI84" t="str">
        <v>Cambiare le lenzuola del letto</v>
      </c>
      <c r="AJ84" s="27" t="str" cm="1">
        <f t="array" ref="AJ84">_xlfn.TOROW(_xlfn.UNIQUE(_xlfn._xlws.FILTER(Table1[Motor challenge],Table1[Task]=AI84,"FutureTask")))</f>
        <v>Poco sopra la media</v>
      </c>
      <c r="AK84" s="26" t="str" cm="1">
        <f t="array" ref="AK84">_xlfn.TOROW(_xlfn.UNIQUE(_xlfn._xlws.FILTER(Table1[Process challenge],Table1[Task]=AI84,"FutureTask")))</f>
        <v>Nella media</v>
      </c>
      <c r="AL84" s="34">
        <v>2</v>
      </c>
      <c r="AM84" s="7">
        <v>0</v>
      </c>
    </row>
    <row r="85" spans="2:39" x14ac:dyDescent="0.2">
      <c r="B85" s="4" t="s">
        <v>224</v>
      </c>
      <c r="C85" s="18" t="s">
        <v>235</v>
      </c>
      <c r="D85" s="13" t="s">
        <v>253</v>
      </c>
      <c r="E85" t="s">
        <v>146</v>
      </c>
      <c r="F85" t="s">
        <v>146</v>
      </c>
      <c r="AI85" t="str">
        <v>Annaffiare le piante da interno e togliere le foglie secche</v>
      </c>
      <c r="AJ85" s="25" t="str" cm="1">
        <f t="array" ref="AJ85">_xlfn.TOROW(_xlfn.UNIQUE(_xlfn._xlws.FILTER(Table1[Motor challenge],Table1[Task]=AI85,"FutureTask")))</f>
        <v>Poco sotto la media</v>
      </c>
      <c r="AK85" s="25" t="str" cm="1">
        <f t="array" ref="AK85">_xlfn.TOROW(_xlfn.UNIQUE(_xlfn._xlws.FILTER(Table1[Process challenge],Table1[Task]=AI85,"FutureTask")))</f>
        <v>Poco sotto la media</v>
      </c>
      <c r="AL85" s="33">
        <v>-2</v>
      </c>
      <c r="AM85" s="33">
        <v>-4</v>
      </c>
    </row>
    <row r="86" spans="2:39" x14ac:dyDescent="0.2">
      <c r="B86" s="12" t="s">
        <v>268</v>
      </c>
      <c r="C86" s="16" t="s">
        <v>269</v>
      </c>
      <c r="D86" s="12" t="s">
        <v>243</v>
      </c>
      <c r="E86" t="s">
        <v>146</v>
      </c>
      <c r="F86" t="s">
        <v>146</v>
      </c>
      <c r="AI86" t="str">
        <v>Rinvasare una piccola pianta da interno</v>
      </c>
      <c r="AJ86" s="26" t="str" cm="1">
        <f t="array" ref="AJ86">_xlfn.TOROW(_xlfn.UNIQUE(_xlfn._xlws.FILTER(Table1[Motor challenge],Table1[Task]=AI86,"FutureTask")))</f>
        <v>Nella media</v>
      </c>
      <c r="AK86" s="26" t="str" cm="1">
        <f t="array" ref="AK86">_xlfn.TOROW(_xlfn.UNIQUE(_xlfn._xlws.FILTER(Table1[Process challenge],Table1[Task]=AI86,"FutureTask")))</f>
        <v>Nella media</v>
      </c>
      <c r="AL86" s="7">
        <v>0</v>
      </c>
      <c r="AM86" s="7">
        <v>0</v>
      </c>
    </row>
    <row r="87" spans="2:39" x14ac:dyDescent="0.2">
      <c r="B87" s="12" t="s">
        <v>268</v>
      </c>
      <c r="C87" s="16" t="s">
        <v>269</v>
      </c>
      <c r="D87" s="12" t="s">
        <v>254</v>
      </c>
      <c r="E87" t="s">
        <v>266</v>
      </c>
      <c r="F87" t="s">
        <v>146</v>
      </c>
      <c r="AI87" t="str">
        <v>Spazzare all’esterno – detriti o neve</v>
      </c>
      <c r="AJ87" s="26" t="str" cm="1">
        <f t="array" ref="AJ87">_xlfn.TOROW(_xlfn.UNIQUE(_xlfn._xlws.FILTER(Table1[Motor challenge],Table1[Task]=AI87,"FutureTask")))</f>
        <v>Nella media</v>
      </c>
      <c r="AK87" s="26" t="str" cm="1">
        <f t="array" ref="AK87">_xlfn.TOROW(_xlfn.UNIQUE(_xlfn._xlws.FILTER(Table1[Process challenge],Table1[Task]=AI87,"FutureTask")))</f>
        <v>Nella media</v>
      </c>
      <c r="AL87" s="7">
        <v>0</v>
      </c>
      <c r="AM87" s="7">
        <v>0</v>
      </c>
    </row>
    <row r="88" spans="2:39" x14ac:dyDescent="0.2">
      <c r="B88" s="12" t="s">
        <v>268</v>
      </c>
      <c r="C88" s="16" t="s">
        <v>269</v>
      </c>
      <c r="D88" s="12" t="s">
        <v>244</v>
      </c>
      <c r="E88" t="s">
        <v>266</v>
      </c>
      <c r="F88" t="s">
        <v>146</v>
      </c>
      <c r="AI88" t="str">
        <v>Rastrellare o estirpare erbacce all’esterno</v>
      </c>
      <c r="AJ88" s="27" t="str" cm="1">
        <f t="array" ref="AJ88">_xlfn.TOROW(_xlfn.UNIQUE(_xlfn._xlws.FILTER(Table1[Motor challenge],Table1[Task]=AI88,"FutureTask")))</f>
        <v>Poco sopra la media</v>
      </c>
      <c r="AK88" s="26" t="str" cm="1">
        <f t="array" ref="AK88">_xlfn.TOROW(_xlfn.UNIQUE(_xlfn._xlws.FILTER(Table1[Process challenge],Table1[Task]=AI88,"FutureTask")))</f>
        <v>Nella media</v>
      </c>
      <c r="AL88" s="34">
        <v>2</v>
      </c>
      <c r="AM88" s="7">
        <v>0</v>
      </c>
    </row>
    <row r="89" spans="2:39" x14ac:dyDescent="0.2">
      <c r="B89" s="12" t="s">
        <v>268</v>
      </c>
      <c r="C89" s="16" t="s">
        <v>269</v>
      </c>
      <c r="D89" s="12" t="s">
        <v>241</v>
      </c>
      <c r="E89" t="s">
        <v>266</v>
      </c>
      <c r="F89" t="s">
        <v>266</v>
      </c>
      <c r="AI89" t="str">
        <v>Riparare una foratura della camera d’aria della bicicletta</v>
      </c>
      <c r="AJ89" s="27" t="str" cm="1">
        <f t="array" ref="AJ89">_xlfn.TOROW(_xlfn.UNIQUE(_xlfn._xlws.FILTER(Table1[Motor challenge],Table1[Task]=AI89,"FutureTask")))</f>
        <v>Poco sopra la media</v>
      </c>
      <c r="AK89" s="26" t="str" cm="1">
        <f t="array" ref="AK89">_xlfn.TOROW(_xlfn.UNIQUE(_xlfn._xlws.FILTER(Table1[Process challenge],Table1[Task]=AI89,"FutureTask")))</f>
        <v>Nella media</v>
      </c>
      <c r="AL89" s="34">
        <v>2</v>
      </c>
      <c r="AM89" s="7">
        <v>0</v>
      </c>
    </row>
    <row r="90" spans="2:39" x14ac:dyDescent="0.2">
      <c r="B90" s="12" t="s">
        <v>268</v>
      </c>
      <c r="C90" s="16" t="s">
        <v>269</v>
      </c>
      <c r="D90" s="12" t="s">
        <v>242</v>
      </c>
      <c r="E90" t="s">
        <v>267</v>
      </c>
      <c r="F90" t="s">
        <v>267</v>
      </c>
      <c r="AI90" t="str">
        <v xml:space="preserve">Pulire l’interno dell’auto </v>
      </c>
      <c r="AJ90" s="27" t="str" cm="1">
        <f t="array" ref="AJ90">_xlfn.TOROW(_xlfn.UNIQUE(_xlfn._xlws.FILTER(Table1[Motor challenge],Table1[Task]=AI90,"FutureTask")))</f>
        <v>Poco sopra la media</v>
      </c>
      <c r="AK90" s="27" t="str" cm="1">
        <f t="array" ref="AK90">_xlfn.TOROW(_xlfn.UNIQUE(_xlfn._xlws.FILTER(Table1[Process challenge],Table1[Task]=AI90,"FutureTask")))</f>
        <v>Poco sopra la media</v>
      </c>
      <c r="AL90" s="34">
        <v>2</v>
      </c>
      <c r="AM90" s="34">
        <v>4</v>
      </c>
    </row>
    <row r="91" spans="2:39" x14ac:dyDescent="0.2">
      <c r="B91" s="12" t="s">
        <v>268</v>
      </c>
      <c r="C91" s="14" t="s">
        <v>239</v>
      </c>
      <c r="D91" s="14" t="s">
        <v>240</v>
      </c>
      <c r="E91" t="s">
        <v>146</v>
      </c>
      <c r="F91" t="s">
        <v>146</v>
      </c>
      <c r="AI91" t="str">
        <v>Lavare l’auto</v>
      </c>
      <c r="AJ91" s="28" t="str" cm="1">
        <f t="array" ref="AJ91">_xlfn.TOROW(_xlfn.UNIQUE(_xlfn._xlws.FILTER(Table1[Motor challenge],Table1[Task]=AI91,"FutureTask")))</f>
        <v>Sopra la media</v>
      </c>
      <c r="AK91" s="28" t="str" cm="1">
        <f t="array" ref="AK91">_xlfn.TOROW(_xlfn.UNIQUE(_xlfn._xlws.FILTER(Table1[Process challenge],Table1[Task]=AI91,"FutureTask")))</f>
        <v>Sopra la media</v>
      </c>
      <c r="AL91" s="35">
        <v>4</v>
      </c>
      <c r="AM91" s="35">
        <v>8</v>
      </c>
    </row>
    <row r="92" spans="2:39" ht="16" x14ac:dyDescent="0.2">
      <c r="B92" s="4" t="s">
        <v>192</v>
      </c>
      <c r="C92" s="13" t="s">
        <v>196</v>
      </c>
      <c r="D92" s="238" t="s">
        <v>277</v>
      </c>
      <c r="E92" t="s">
        <v>266</v>
      </c>
      <c r="F92" t="s">
        <v>267</v>
      </c>
      <c r="AI92" t="str">
        <v>Fare la spesa – da quattro a sei articoli</v>
      </c>
      <c r="AJ92" s="26" t="str" cm="1">
        <f t="array" ref="AJ92">_xlfn.TOROW(_xlfn.UNIQUE(_xlfn._xlws.FILTER(Table1[Motor challenge],Table1[Task]=AI92,"FutureTask")))</f>
        <v>Nella media</v>
      </c>
      <c r="AK92" s="26" t="str" cm="1">
        <f t="array" ref="AK92">_xlfn.TOROW(_xlfn.UNIQUE(_xlfn._xlws.FILTER(Table1[Process challenge],Table1[Task]=AI92,"FutureTask")))</f>
        <v>Nella media</v>
      </c>
      <c r="AL92" s="7">
        <v>0</v>
      </c>
      <c r="AM92" s="7">
        <v>0</v>
      </c>
    </row>
    <row r="93" spans="2:39" x14ac:dyDescent="0.2">
      <c r="AI93" t="str">
        <v>Preparare una pizza da un preparato secco per pizza</v>
      </c>
      <c r="AJ93" s="27" t="str" cm="1">
        <f t="array" ref="AJ93">_xlfn.TOROW(_xlfn.UNIQUE(_xlfn._xlws.FILTER(Table1[Motor challenge],Table1[Task]=AI93,"FutureTask")))</f>
        <v>Poco sopra la media</v>
      </c>
      <c r="AK93" s="239" t="str" cm="1">
        <f t="array" ref="AK93">_xlfn.TOROW(_xlfn.UNIQUE(_xlfn._xlws.FILTER(Table1[Process challenge],Table1[Task]=AI93,"FutureTask")))</f>
        <v>Sopra la media</v>
      </c>
      <c r="AL93" s="34">
        <v>2</v>
      </c>
      <c r="AM93" s="35">
        <v>8</v>
      </c>
    </row>
  </sheetData>
  <sheetProtection algorithmName="SHA-512" hashValue="rpCSCuQGFzXRBuooAlSsg0Mr3UocdYXxaFUYb/wZeq0qIkJvwmihI8+99oxBV2+Da1EkQKGZkDe/9A2iddMQ7Q==" saltValue="qwiD3sOI9XnlnqlCdrlCNQ==" spinCount="100000" sheet="1" objects="1" scenarios="1" selectLockedCells="1" selectUnlockedCells="1"/>
  <pageMargins left="0.7" right="0.7" top="0.75" bottom="0.75" header="0.3" footer="0.3"/>
  <pageSetup orientation="portrait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ADLProgram</vt:lpstr>
      <vt:lpstr>2026.08.16</vt:lpstr>
      <vt:lpstr>Data</vt:lpstr>
      <vt:lpstr>Level1Category</vt:lpstr>
      <vt:lpstr>Level2Subgroup</vt:lpstr>
      <vt:lpstr>Level3Task</vt:lpstr>
      <vt:lpstr>MotorChallenge</vt:lpstr>
      <vt:lpstr>ADLProgram!Print_Area</vt:lpstr>
      <vt:lpstr>ProcessChallenge</vt:lpstr>
      <vt:lpstr>Rating</vt:lpstr>
      <vt:lpstr>Satisfaction</vt:lpstr>
      <vt:lpstr>Score</vt:lpstr>
      <vt:lpstr>SubgroupFullList</vt:lpstr>
      <vt:lpstr>TaskFullList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Fisher</dc:creator>
  <cp:lastModifiedBy>Brett Berg</cp:lastModifiedBy>
  <cp:lastPrinted>2026-10-04T19:48:59Z</cp:lastPrinted>
  <dcterms:created xsi:type="dcterms:W3CDTF">2025-09-12T17:13:51Z</dcterms:created>
  <dcterms:modified xsi:type="dcterms:W3CDTF">2026-10-04T19:50:46Z</dcterms:modified>
</cp:coreProperties>
</file>